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race_C2_2022\C2_22_08_HRADEK\22_008_001_DPS-CHODNIK ZA TRATI -ET 2\_rozpočet rev2\"/>
    </mc:Choice>
  </mc:AlternateContent>
  <xr:revisionPtr revIDLastSave="0" documentId="13_ncr:1_{71B81FF9-B6B7-4ADB-858F-FC0B0DE347BE}" xr6:coauthVersionLast="47" xr6:coauthVersionMax="47" xr10:uidLastSave="{00000000-0000-0000-0000-000000000000}"/>
  <bookViews>
    <workbookView xWindow="28680" yWindow="-120" windowWidth="29040" windowHeight="1599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101 1 Pol" sheetId="12" r:id="rId4"/>
    <sheet name="SO 102 1 Pol" sheetId="13" r:id="rId5"/>
    <sheet name="SO 103 1 Pol" sheetId="14" r:id="rId6"/>
    <sheet name="VRN 1 Pol" sheetId="15" r:id="rId7"/>
  </sheets>
  <externalReferences>
    <externalReference r:id="rId8"/>
  </externalReferences>
  <definedNames>
    <definedName name="CelkemDPHVypocet" localSheetId="1">Stavba!$H$48</definedName>
    <definedName name="CenaCelkem">Stavba!$G$29</definedName>
    <definedName name="CenaCelkemBezDPH">Stavba!$G$28</definedName>
    <definedName name="CenaCelkemVypocet" localSheetId="1">Stavba!$I$48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101 1 Pol'!$1:$7</definedName>
    <definedName name="_xlnm.Print_Titles" localSheetId="4">'SO 102 1 Pol'!$1:$7</definedName>
    <definedName name="_xlnm.Print_Titles" localSheetId="5">'SO 103 1 Pol'!$1:$7</definedName>
    <definedName name="_xlnm.Print_Titles" localSheetId="6">'VRN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101 1 Pol'!$A$1:$X$153</definedName>
    <definedName name="_xlnm.Print_Area" localSheetId="4">'SO 102 1 Pol'!$A$1:$X$85</definedName>
    <definedName name="_xlnm.Print_Area" localSheetId="5">'SO 103 1 Pol'!$A$1:$X$93</definedName>
    <definedName name="_xlnm.Print_Area" localSheetId="1">Stavba!$A$1:$J$78</definedName>
    <definedName name="_xlnm.Print_Area" localSheetId="6">'VRN 1 Pol'!$A$1:$X$38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Stavba!$F$48</definedName>
    <definedName name="ZakladDPHZakl">Stavba!$G$25</definedName>
    <definedName name="ZakladDPHZaklVypocet" localSheetId="1">Stavba!$G$48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7" i="1" l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28" i="15"/>
  <c r="BA24" i="15"/>
  <c r="BA22" i="15"/>
  <c r="BA20" i="15"/>
  <c r="BA18" i="15"/>
  <c r="BA16" i="15"/>
  <c r="BA10" i="15"/>
  <c r="G8" i="15"/>
  <c r="G9" i="15"/>
  <c r="M9" i="15" s="1"/>
  <c r="M8" i="15" s="1"/>
  <c r="I9" i="15"/>
  <c r="I8" i="15" s="1"/>
  <c r="K9" i="15"/>
  <c r="K8" i="15" s="1"/>
  <c r="O9" i="15"/>
  <c r="O8" i="15" s="1"/>
  <c r="Q9" i="15"/>
  <c r="Q8" i="15" s="1"/>
  <c r="V9" i="15"/>
  <c r="V8" i="15" s="1"/>
  <c r="G11" i="15"/>
  <c r="I11" i="15"/>
  <c r="K11" i="15"/>
  <c r="M11" i="15"/>
  <c r="O11" i="15"/>
  <c r="Q11" i="15"/>
  <c r="V11" i="15"/>
  <c r="G14" i="15"/>
  <c r="I14" i="15"/>
  <c r="I13" i="15" s="1"/>
  <c r="K14" i="15"/>
  <c r="K13" i="15" s="1"/>
  <c r="M14" i="15"/>
  <c r="O14" i="15"/>
  <c r="O13" i="15" s="1"/>
  <c r="Q14" i="15"/>
  <c r="Q13" i="15" s="1"/>
  <c r="V14" i="15"/>
  <c r="V13" i="15" s="1"/>
  <c r="G15" i="15"/>
  <c r="M15" i="15" s="1"/>
  <c r="I15" i="15"/>
  <c r="K15" i="15"/>
  <c r="O15" i="15"/>
  <c r="Q15" i="15"/>
  <c r="V15" i="15"/>
  <c r="G17" i="15"/>
  <c r="I17" i="15"/>
  <c r="K17" i="15"/>
  <c r="M17" i="15"/>
  <c r="O17" i="15"/>
  <c r="Q17" i="15"/>
  <c r="V17" i="15"/>
  <c r="G19" i="15"/>
  <c r="M19" i="15" s="1"/>
  <c r="I19" i="15"/>
  <c r="K19" i="15"/>
  <c r="O19" i="15"/>
  <c r="Q19" i="15"/>
  <c r="V19" i="15"/>
  <c r="G21" i="15"/>
  <c r="M21" i="15" s="1"/>
  <c r="I21" i="15"/>
  <c r="K21" i="15"/>
  <c r="O21" i="15"/>
  <c r="Q21" i="15"/>
  <c r="V21" i="15"/>
  <c r="G23" i="15"/>
  <c r="M23" i="15" s="1"/>
  <c r="I23" i="15"/>
  <c r="K23" i="15"/>
  <c r="O23" i="15"/>
  <c r="Q23" i="15"/>
  <c r="V23" i="15"/>
  <c r="G25" i="15"/>
  <c r="I25" i="15"/>
  <c r="K25" i="15"/>
  <c r="M25" i="15"/>
  <c r="O25" i="15"/>
  <c r="Q25" i="15"/>
  <c r="V25" i="15"/>
  <c r="G26" i="15"/>
  <c r="I26" i="15"/>
  <c r="K26" i="15"/>
  <c r="M26" i="15"/>
  <c r="O26" i="15"/>
  <c r="Q26" i="15"/>
  <c r="V26" i="15"/>
  <c r="AE28" i="15"/>
  <c r="AF28" i="15"/>
  <c r="G83" i="14"/>
  <c r="G9" i="14"/>
  <c r="M9" i="14" s="1"/>
  <c r="I9" i="14"/>
  <c r="I8" i="14" s="1"/>
  <c r="K9" i="14"/>
  <c r="K8" i="14" s="1"/>
  <c r="O9" i="14"/>
  <c r="O8" i="14" s="1"/>
  <c r="Q9" i="14"/>
  <c r="Q8" i="14" s="1"/>
  <c r="V9" i="14"/>
  <c r="G12" i="14"/>
  <c r="M12" i="14" s="1"/>
  <c r="I12" i="14"/>
  <c r="K12" i="14"/>
  <c r="O12" i="14"/>
  <c r="Q12" i="14"/>
  <c r="V12" i="14"/>
  <c r="V8" i="14" s="1"/>
  <c r="G15" i="14"/>
  <c r="I15" i="14"/>
  <c r="K15" i="14"/>
  <c r="M15" i="14"/>
  <c r="O15" i="14"/>
  <c r="Q15" i="14"/>
  <c r="V15" i="14"/>
  <c r="G19" i="14"/>
  <c r="I19" i="14"/>
  <c r="K19" i="14"/>
  <c r="M19" i="14"/>
  <c r="O19" i="14"/>
  <c r="Q19" i="14"/>
  <c r="V19" i="14"/>
  <c r="G20" i="14"/>
  <c r="I20" i="14"/>
  <c r="K20" i="14"/>
  <c r="M20" i="14"/>
  <c r="O20" i="14"/>
  <c r="Q20" i="14"/>
  <c r="V20" i="14"/>
  <c r="G21" i="14"/>
  <c r="I21" i="14"/>
  <c r="K21" i="14"/>
  <c r="M21" i="14"/>
  <c r="O21" i="14"/>
  <c r="Q21" i="14"/>
  <c r="V21" i="14"/>
  <c r="G22" i="14"/>
  <c r="M22" i="14" s="1"/>
  <c r="I22" i="14"/>
  <c r="K22" i="14"/>
  <c r="O22" i="14"/>
  <c r="Q22" i="14"/>
  <c r="V22" i="14"/>
  <c r="G23" i="14"/>
  <c r="G8" i="14" s="1"/>
  <c r="I23" i="14"/>
  <c r="K23" i="14"/>
  <c r="O23" i="14"/>
  <c r="Q23" i="14"/>
  <c r="V23" i="14"/>
  <c r="G25" i="14"/>
  <c r="M25" i="14" s="1"/>
  <c r="I25" i="14"/>
  <c r="K25" i="14"/>
  <c r="O25" i="14"/>
  <c r="Q25" i="14"/>
  <c r="V25" i="14"/>
  <c r="G26" i="14"/>
  <c r="I26" i="14"/>
  <c r="K26" i="14"/>
  <c r="M26" i="14"/>
  <c r="O26" i="14"/>
  <c r="Q26" i="14"/>
  <c r="V26" i="14"/>
  <c r="G31" i="14"/>
  <c r="M31" i="14" s="1"/>
  <c r="I31" i="14"/>
  <c r="I30" i="14" s="1"/>
  <c r="K31" i="14"/>
  <c r="O31" i="14"/>
  <c r="O30" i="14" s="1"/>
  <c r="Q31" i="14"/>
  <c r="Q30" i="14" s="1"/>
  <c r="V31" i="14"/>
  <c r="G33" i="14"/>
  <c r="M33" i="14" s="1"/>
  <c r="I33" i="14"/>
  <c r="K33" i="14"/>
  <c r="K30" i="14" s="1"/>
  <c r="O33" i="14"/>
  <c r="Q33" i="14"/>
  <c r="V33" i="14"/>
  <c r="V30" i="14" s="1"/>
  <c r="G35" i="14"/>
  <c r="I35" i="14"/>
  <c r="K35" i="14"/>
  <c r="M35" i="14"/>
  <c r="O35" i="14"/>
  <c r="Q35" i="14"/>
  <c r="V35" i="14"/>
  <c r="G37" i="14"/>
  <c r="I37" i="14"/>
  <c r="K37" i="14"/>
  <c r="M37" i="14"/>
  <c r="O37" i="14"/>
  <c r="Q37" i="14"/>
  <c r="V37" i="14"/>
  <c r="G39" i="14"/>
  <c r="M39" i="14" s="1"/>
  <c r="I39" i="14"/>
  <c r="K39" i="14"/>
  <c r="O39" i="14"/>
  <c r="Q39" i="14"/>
  <c r="V39" i="14"/>
  <c r="G40" i="14"/>
  <c r="I40" i="14"/>
  <c r="O40" i="14"/>
  <c r="V40" i="14"/>
  <c r="G41" i="14"/>
  <c r="I41" i="14"/>
  <c r="K41" i="14"/>
  <c r="K40" i="14" s="1"/>
  <c r="M41" i="14"/>
  <c r="M40" i="14" s="1"/>
  <c r="O41" i="14"/>
  <c r="Q41" i="14"/>
  <c r="Q40" i="14" s="1"/>
  <c r="V41" i="14"/>
  <c r="G45" i="14"/>
  <c r="G46" i="14"/>
  <c r="I46" i="14"/>
  <c r="I45" i="14" s="1"/>
  <c r="K46" i="14"/>
  <c r="M46" i="14"/>
  <c r="O46" i="14"/>
  <c r="O45" i="14" s="1"/>
  <c r="Q46" i="14"/>
  <c r="Q45" i="14" s="1"/>
  <c r="V46" i="14"/>
  <c r="G49" i="14"/>
  <c r="M49" i="14" s="1"/>
  <c r="M45" i="14" s="1"/>
  <c r="I49" i="14"/>
  <c r="K49" i="14"/>
  <c r="K45" i="14" s="1"/>
  <c r="O49" i="14"/>
  <c r="Q49" i="14"/>
  <c r="V49" i="14"/>
  <c r="V45" i="14" s="1"/>
  <c r="G51" i="14"/>
  <c r="I51" i="14"/>
  <c r="I50" i="14" s="1"/>
  <c r="K51" i="14"/>
  <c r="M51" i="14"/>
  <c r="O51" i="14"/>
  <c r="O50" i="14" s="1"/>
  <c r="Q51" i="14"/>
  <c r="V51" i="14"/>
  <c r="G53" i="14"/>
  <c r="G50" i="14" s="1"/>
  <c r="I53" i="14"/>
  <c r="K53" i="14"/>
  <c r="K50" i="14" s="1"/>
  <c r="O53" i="14"/>
  <c r="Q53" i="14"/>
  <c r="Q50" i="14" s="1"/>
  <c r="V53" i="14"/>
  <c r="G54" i="14"/>
  <c r="M54" i="14" s="1"/>
  <c r="I54" i="14"/>
  <c r="K54" i="14"/>
  <c r="O54" i="14"/>
  <c r="Q54" i="14"/>
  <c r="V54" i="14"/>
  <c r="G55" i="14"/>
  <c r="I55" i="14"/>
  <c r="K55" i="14"/>
  <c r="M55" i="14"/>
  <c r="O55" i="14"/>
  <c r="Q55" i="14"/>
  <c r="V55" i="14"/>
  <c r="G56" i="14"/>
  <c r="I56" i="14"/>
  <c r="K56" i="14"/>
  <c r="M56" i="14"/>
  <c r="O56" i="14"/>
  <c r="Q56" i="14"/>
  <c r="V56" i="14"/>
  <c r="G57" i="14"/>
  <c r="I57" i="14"/>
  <c r="K57" i="14"/>
  <c r="M57" i="14"/>
  <c r="O57" i="14"/>
  <c r="Q57" i="14"/>
  <c r="V57" i="14"/>
  <c r="G58" i="14"/>
  <c r="M58" i="14" s="1"/>
  <c r="I58" i="14"/>
  <c r="K58" i="14"/>
  <c r="O58" i="14"/>
  <c r="Q58" i="14"/>
  <c r="V58" i="14"/>
  <c r="G59" i="14"/>
  <c r="I59" i="14"/>
  <c r="K59" i="14"/>
  <c r="M59" i="14"/>
  <c r="O59" i="14"/>
  <c r="Q59" i="14"/>
  <c r="V59" i="14"/>
  <c r="V50" i="14" s="1"/>
  <c r="G60" i="14"/>
  <c r="I60" i="14"/>
  <c r="K60" i="14"/>
  <c r="M60" i="14"/>
  <c r="O60" i="14"/>
  <c r="Q60" i="14"/>
  <c r="V60" i="14"/>
  <c r="G61" i="14"/>
  <c r="M61" i="14" s="1"/>
  <c r="I61" i="14"/>
  <c r="K61" i="14"/>
  <c r="O61" i="14"/>
  <c r="Q61" i="14"/>
  <c r="V61" i="14"/>
  <c r="I63" i="14"/>
  <c r="V63" i="14"/>
  <c r="G64" i="14"/>
  <c r="I64" i="14"/>
  <c r="K64" i="14"/>
  <c r="K63" i="14" s="1"/>
  <c r="M64" i="14"/>
  <c r="O64" i="14"/>
  <c r="O63" i="14" s="1"/>
  <c r="Q64" i="14"/>
  <c r="Q63" i="14" s="1"/>
  <c r="V64" i="14"/>
  <c r="G68" i="14"/>
  <c r="G63" i="14" s="1"/>
  <c r="I68" i="14"/>
  <c r="K68" i="14"/>
  <c r="M68" i="14"/>
  <c r="M63" i="14" s="1"/>
  <c r="O68" i="14"/>
  <c r="Q68" i="14"/>
  <c r="V68" i="14"/>
  <c r="G70" i="14"/>
  <c r="I70" i="14"/>
  <c r="O70" i="14"/>
  <c r="V70" i="14"/>
  <c r="G71" i="14"/>
  <c r="M71" i="14" s="1"/>
  <c r="M70" i="14" s="1"/>
  <c r="I71" i="14"/>
  <c r="K71" i="14"/>
  <c r="K70" i="14" s="1"/>
  <c r="O71" i="14"/>
  <c r="Q71" i="14"/>
  <c r="Q70" i="14" s="1"/>
  <c r="V71" i="14"/>
  <c r="V73" i="14"/>
  <c r="G74" i="14"/>
  <c r="I74" i="14"/>
  <c r="I73" i="14" s="1"/>
  <c r="K74" i="14"/>
  <c r="M74" i="14"/>
  <c r="O74" i="14"/>
  <c r="O73" i="14" s="1"/>
  <c r="Q74" i="14"/>
  <c r="V74" i="14"/>
  <c r="G75" i="14"/>
  <c r="G73" i="14" s="1"/>
  <c r="I75" i="14"/>
  <c r="K75" i="14"/>
  <c r="K73" i="14" s="1"/>
  <c r="O75" i="14"/>
  <c r="Q75" i="14"/>
  <c r="Q73" i="14" s="1"/>
  <c r="V75" i="14"/>
  <c r="G76" i="14"/>
  <c r="M76" i="14" s="1"/>
  <c r="I76" i="14"/>
  <c r="K76" i="14"/>
  <c r="O76" i="14"/>
  <c r="Q76" i="14"/>
  <c r="V76" i="14"/>
  <c r="K77" i="14"/>
  <c r="G78" i="14"/>
  <c r="G77" i="14" s="1"/>
  <c r="I78" i="14"/>
  <c r="K78" i="14"/>
  <c r="M78" i="14"/>
  <c r="M77" i="14" s="1"/>
  <c r="O78" i="14"/>
  <c r="Q78" i="14"/>
  <c r="Q77" i="14" s="1"/>
  <c r="V78" i="14"/>
  <c r="G80" i="14"/>
  <c r="I80" i="14"/>
  <c r="I77" i="14" s="1"/>
  <c r="K80" i="14"/>
  <c r="M80" i="14"/>
  <c r="O80" i="14"/>
  <c r="O77" i="14" s="1"/>
  <c r="Q80" i="14"/>
  <c r="V80" i="14"/>
  <c r="V77" i="14" s="1"/>
  <c r="G81" i="14"/>
  <c r="I81" i="14"/>
  <c r="K81" i="14"/>
  <c r="M81" i="14"/>
  <c r="O81" i="14"/>
  <c r="Q81" i="14"/>
  <c r="V81" i="14"/>
  <c r="AE83" i="14"/>
  <c r="G75" i="13"/>
  <c r="BA56" i="13"/>
  <c r="G9" i="13"/>
  <c r="M9" i="13" s="1"/>
  <c r="I9" i="13"/>
  <c r="I8" i="13" s="1"/>
  <c r="K9" i="13"/>
  <c r="K8" i="13" s="1"/>
  <c r="O9" i="13"/>
  <c r="O8" i="13" s="1"/>
  <c r="Q9" i="13"/>
  <c r="Q8" i="13" s="1"/>
  <c r="V9" i="13"/>
  <c r="V8" i="13" s="1"/>
  <c r="G12" i="13"/>
  <c r="I12" i="13"/>
  <c r="K12" i="13"/>
  <c r="M12" i="13"/>
  <c r="O12" i="13"/>
  <c r="Q12" i="13"/>
  <c r="V12" i="13"/>
  <c r="G14" i="13"/>
  <c r="I14" i="13"/>
  <c r="K14" i="13"/>
  <c r="M14" i="13"/>
  <c r="O14" i="13"/>
  <c r="Q14" i="13"/>
  <c r="V14" i="13"/>
  <c r="G15" i="13"/>
  <c r="M15" i="13" s="1"/>
  <c r="I15" i="13"/>
  <c r="K15" i="13"/>
  <c r="O15" i="13"/>
  <c r="Q15" i="13"/>
  <c r="V15" i="13"/>
  <c r="G17" i="13"/>
  <c r="M17" i="13" s="1"/>
  <c r="I17" i="13"/>
  <c r="K17" i="13"/>
  <c r="O17" i="13"/>
  <c r="Q17" i="13"/>
  <c r="V17" i="13"/>
  <c r="G19" i="13"/>
  <c r="M19" i="13" s="1"/>
  <c r="I19" i="13"/>
  <c r="K19" i="13"/>
  <c r="O19" i="13"/>
  <c r="Q19" i="13"/>
  <c r="V19" i="13"/>
  <c r="G20" i="13"/>
  <c r="M20" i="13" s="1"/>
  <c r="I20" i="13"/>
  <c r="K20" i="13"/>
  <c r="O20" i="13"/>
  <c r="Q20" i="13"/>
  <c r="V20" i="13"/>
  <c r="G23" i="13"/>
  <c r="G8" i="13" s="1"/>
  <c r="I23" i="13"/>
  <c r="K23" i="13"/>
  <c r="O23" i="13"/>
  <c r="Q23" i="13"/>
  <c r="V23" i="13"/>
  <c r="G26" i="13"/>
  <c r="M26" i="13" s="1"/>
  <c r="I26" i="13"/>
  <c r="K26" i="13"/>
  <c r="O26" i="13"/>
  <c r="Q26" i="13"/>
  <c r="V26" i="13"/>
  <c r="G27" i="13"/>
  <c r="M27" i="13" s="1"/>
  <c r="I27" i="13"/>
  <c r="K27" i="13"/>
  <c r="O27" i="13"/>
  <c r="Q27" i="13"/>
  <c r="V27" i="13"/>
  <c r="G28" i="13"/>
  <c r="I28" i="13"/>
  <c r="K28" i="13"/>
  <c r="M28" i="13"/>
  <c r="O28" i="13"/>
  <c r="Q28" i="13"/>
  <c r="V28" i="13"/>
  <c r="G29" i="13"/>
  <c r="M29" i="13" s="1"/>
  <c r="I29" i="13"/>
  <c r="K29" i="13"/>
  <c r="O29" i="13"/>
  <c r="Q29" i="13"/>
  <c r="V29" i="13"/>
  <c r="G30" i="13"/>
  <c r="M30" i="13" s="1"/>
  <c r="I30" i="13"/>
  <c r="K30" i="13"/>
  <c r="O30" i="13"/>
  <c r="Q30" i="13"/>
  <c r="V30" i="13"/>
  <c r="G31" i="13"/>
  <c r="M31" i="13" s="1"/>
  <c r="I31" i="13"/>
  <c r="K31" i="13"/>
  <c r="O31" i="13"/>
  <c r="Q31" i="13"/>
  <c r="V31" i="13"/>
  <c r="G33" i="13"/>
  <c r="M33" i="13" s="1"/>
  <c r="I33" i="13"/>
  <c r="K33" i="13"/>
  <c r="O33" i="13"/>
  <c r="Q33" i="13"/>
  <c r="V33" i="13"/>
  <c r="G34" i="13"/>
  <c r="M34" i="13" s="1"/>
  <c r="I34" i="13"/>
  <c r="K34" i="13"/>
  <c r="O34" i="13"/>
  <c r="Q34" i="13"/>
  <c r="V34" i="13"/>
  <c r="G35" i="13"/>
  <c r="M35" i="13" s="1"/>
  <c r="I35" i="13"/>
  <c r="K35" i="13"/>
  <c r="O35" i="13"/>
  <c r="Q35" i="13"/>
  <c r="V35" i="13"/>
  <c r="G36" i="13"/>
  <c r="M36" i="13" s="1"/>
  <c r="I36" i="13"/>
  <c r="K36" i="13"/>
  <c r="O36" i="13"/>
  <c r="Q36" i="13"/>
  <c r="V36" i="13"/>
  <c r="G37" i="13"/>
  <c r="I37" i="13"/>
  <c r="K37" i="13"/>
  <c r="M37" i="13"/>
  <c r="O37" i="13"/>
  <c r="Q37" i="13"/>
  <c r="V37" i="13"/>
  <c r="G38" i="13"/>
  <c r="M38" i="13" s="1"/>
  <c r="I38" i="13"/>
  <c r="K38" i="13"/>
  <c r="O38" i="13"/>
  <c r="Q38" i="13"/>
  <c r="V38" i="13"/>
  <c r="G39" i="13"/>
  <c r="I39" i="13"/>
  <c r="K39" i="13"/>
  <c r="M39" i="13"/>
  <c r="O39" i="13"/>
  <c r="Q39" i="13"/>
  <c r="V39" i="13"/>
  <c r="G41" i="13"/>
  <c r="V41" i="13"/>
  <c r="G42" i="13"/>
  <c r="I42" i="13"/>
  <c r="I41" i="13" s="1"/>
  <c r="K42" i="13"/>
  <c r="K41" i="13" s="1"/>
  <c r="M42" i="13"/>
  <c r="M41" i="13" s="1"/>
  <c r="O42" i="13"/>
  <c r="O41" i="13" s="1"/>
  <c r="Q42" i="13"/>
  <c r="Q41" i="13" s="1"/>
  <c r="V42" i="13"/>
  <c r="G45" i="13"/>
  <c r="I45" i="13"/>
  <c r="I44" i="13" s="1"/>
  <c r="K45" i="13"/>
  <c r="M45" i="13"/>
  <c r="O45" i="13"/>
  <c r="O44" i="13" s="1"/>
  <c r="Q45" i="13"/>
  <c r="Q44" i="13" s="1"/>
  <c r="V45" i="13"/>
  <c r="V44" i="13" s="1"/>
  <c r="G46" i="13"/>
  <c r="M46" i="13" s="1"/>
  <c r="I46" i="13"/>
  <c r="K46" i="13"/>
  <c r="K44" i="13" s="1"/>
  <c r="O46" i="13"/>
  <c r="Q46" i="13"/>
  <c r="V46" i="13"/>
  <c r="G47" i="13"/>
  <c r="I47" i="13"/>
  <c r="K47" i="13"/>
  <c r="M47" i="13"/>
  <c r="O47" i="13"/>
  <c r="Q47" i="13"/>
  <c r="V47" i="13"/>
  <c r="G49" i="13"/>
  <c r="I49" i="13"/>
  <c r="K49" i="13"/>
  <c r="M49" i="13"/>
  <c r="O49" i="13"/>
  <c r="Q49" i="13"/>
  <c r="V49" i="13"/>
  <c r="G50" i="13"/>
  <c r="M50" i="13" s="1"/>
  <c r="I50" i="13"/>
  <c r="K50" i="13"/>
  <c r="O50" i="13"/>
  <c r="Q50" i="13"/>
  <c r="V50" i="13"/>
  <c r="G51" i="13"/>
  <c r="M51" i="13" s="1"/>
  <c r="I51" i="13"/>
  <c r="K51" i="13"/>
  <c r="O51" i="13"/>
  <c r="Q51" i="13"/>
  <c r="V51" i="13"/>
  <c r="G52" i="13"/>
  <c r="M52" i="13" s="1"/>
  <c r="I52" i="13"/>
  <c r="K52" i="13"/>
  <c r="O52" i="13"/>
  <c r="Q52" i="13"/>
  <c r="V52" i="13"/>
  <c r="G53" i="13"/>
  <c r="G44" i="13" s="1"/>
  <c r="I53" i="13"/>
  <c r="K53" i="13"/>
  <c r="O53" i="13"/>
  <c r="Q53" i="13"/>
  <c r="V53" i="13"/>
  <c r="G54" i="13"/>
  <c r="I54" i="13"/>
  <c r="K54" i="13"/>
  <c r="M54" i="13"/>
  <c r="O54" i="13"/>
  <c r="Q54" i="13"/>
  <c r="V54" i="13"/>
  <c r="G55" i="13"/>
  <c r="I55" i="13"/>
  <c r="K55" i="13"/>
  <c r="M55" i="13"/>
  <c r="O55" i="13"/>
  <c r="Q55" i="13"/>
  <c r="V55" i="13"/>
  <c r="G58" i="13"/>
  <c r="I58" i="13"/>
  <c r="I57" i="13" s="1"/>
  <c r="K58" i="13"/>
  <c r="M58" i="13"/>
  <c r="O58" i="13"/>
  <c r="O57" i="13" s="1"/>
  <c r="Q58" i="13"/>
  <c r="V58" i="13"/>
  <c r="V57" i="13" s="1"/>
  <c r="G59" i="13"/>
  <c r="I59" i="13"/>
  <c r="K59" i="13"/>
  <c r="K57" i="13" s="1"/>
  <c r="M59" i="13"/>
  <c r="O59" i="13"/>
  <c r="Q59" i="13"/>
  <c r="Q57" i="13" s="1"/>
  <c r="V59" i="13"/>
  <c r="G60" i="13"/>
  <c r="G57" i="13" s="1"/>
  <c r="I60" i="13"/>
  <c r="K60" i="13"/>
  <c r="M60" i="13"/>
  <c r="O60" i="13"/>
  <c r="Q60" i="13"/>
  <c r="V60" i="13"/>
  <c r="G61" i="13"/>
  <c r="M61" i="13" s="1"/>
  <c r="M57" i="13" s="1"/>
  <c r="I61" i="13"/>
  <c r="K61" i="13"/>
  <c r="O61" i="13"/>
  <c r="Q61" i="13"/>
  <c r="V61" i="13"/>
  <c r="G62" i="13"/>
  <c r="M62" i="13" s="1"/>
  <c r="I62" i="13"/>
  <c r="K62" i="13"/>
  <c r="O62" i="13"/>
  <c r="Q62" i="13"/>
  <c r="V62" i="13"/>
  <c r="G63" i="13"/>
  <c r="I63" i="13"/>
  <c r="V63" i="13"/>
  <c r="G64" i="13"/>
  <c r="M64" i="13" s="1"/>
  <c r="M63" i="13" s="1"/>
  <c r="I64" i="13"/>
  <c r="K64" i="13"/>
  <c r="K63" i="13" s="1"/>
  <c r="O64" i="13"/>
  <c r="O63" i="13" s="1"/>
  <c r="Q64" i="13"/>
  <c r="Q63" i="13" s="1"/>
  <c r="V64" i="13"/>
  <c r="G65" i="13"/>
  <c r="K65" i="13"/>
  <c r="M65" i="13"/>
  <c r="Q65" i="13"/>
  <c r="G66" i="13"/>
  <c r="I66" i="13"/>
  <c r="I65" i="13" s="1"/>
  <c r="K66" i="13"/>
  <c r="M66" i="13"/>
  <c r="O66" i="13"/>
  <c r="O65" i="13" s="1"/>
  <c r="Q66" i="13"/>
  <c r="V66" i="13"/>
  <c r="V65" i="13" s="1"/>
  <c r="K67" i="13"/>
  <c r="Q67" i="13"/>
  <c r="G68" i="13"/>
  <c r="G67" i="13" s="1"/>
  <c r="I68" i="13"/>
  <c r="I67" i="13" s="1"/>
  <c r="K68" i="13"/>
  <c r="M68" i="13"/>
  <c r="O68" i="13"/>
  <c r="Q68" i="13"/>
  <c r="V68" i="13"/>
  <c r="V67" i="13" s="1"/>
  <c r="G71" i="13"/>
  <c r="M71" i="13" s="1"/>
  <c r="I71" i="13"/>
  <c r="K71" i="13"/>
  <c r="O71" i="13"/>
  <c r="O67" i="13" s="1"/>
  <c r="Q71" i="13"/>
  <c r="V71" i="13"/>
  <c r="G73" i="13"/>
  <c r="M73" i="13" s="1"/>
  <c r="I73" i="13"/>
  <c r="K73" i="13"/>
  <c r="O73" i="13"/>
  <c r="Q73" i="13"/>
  <c r="V73" i="13"/>
  <c r="AE75" i="13"/>
  <c r="AF75" i="13"/>
  <c r="G143" i="12"/>
  <c r="BA111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2" i="12"/>
  <c r="I12" i="12"/>
  <c r="K12" i="12"/>
  <c r="M12" i="12"/>
  <c r="O12" i="12"/>
  <c r="Q12" i="12"/>
  <c r="V12" i="12"/>
  <c r="G18" i="12"/>
  <c r="I18" i="12"/>
  <c r="K18" i="12"/>
  <c r="M18" i="12"/>
  <c r="O18" i="12"/>
  <c r="Q18" i="12"/>
  <c r="V18" i="12"/>
  <c r="G19" i="12"/>
  <c r="M19" i="12" s="1"/>
  <c r="I19" i="12"/>
  <c r="K19" i="12"/>
  <c r="O19" i="12"/>
  <c r="O8" i="12" s="1"/>
  <c r="Q19" i="12"/>
  <c r="V19" i="12"/>
  <c r="G20" i="12"/>
  <c r="M20" i="12" s="1"/>
  <c r="I20" i="12"/>
  <c r="K20" i="12"/>
  <c r="O20" i="12"/>
  <c r="Q20" i="12"/>
  <c r="V20" i="12"/>
  <c r="G23" i="12"/>
  <c r="I23" i="12"/>
  <c r="K23" i="12"/>
  <c r="M23" i="12"/>
  <c r="O23" i="12"/>
  <c r="Q23" i="12"/>
  <c r="V23" i="12"/>
  <c r="G24" i="12"/>
  <c r="I24" i="12"/>
  <c r="K24" i="12"/>
  <c r="M24" i="12"/>
  <c r="O24" i="12"/>
  <c r="Q24" i="12"/>
  <c r="V24" i="12"/>
  <c r="G25" i="12"/>
  <c r="G8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9" i="12"/>
  <c r="I29" i="12"/>
  <c r="K29" i="12"/>
  <c r="M29" i="12"/>
  <c r="O29" i="12"/>
  <c r="Q29" i="12"/>
  <c r="V29" i="12"/>
  <c r="G31" i="12"/>
  <c r="I31" i="12"/>
  <c r="K31" i="12"/>
  <c r="M31" i="12"/>
  <c r="O31" i="12"/>
  <c r="Q31" i="12"/>
  <c r="V31" i="12"/>
  <c r="G35" i="12"/>
  <c r="M35" i="12" s="1"/>
  <c r="I35" i="12"/>
  <c r="K35" i="12"/>
  <c r="O35" i="12"/>
  <c r="Q35" i="12"/>
  <c r="V35" i="12"/>
  <c r="G37" i="12"/>
  <c r="M37" i="12" s="1"/>
  <c r="I37" i="12"/>
  <c r="K37" i="12"/>
  <c r="O37" i="12"/>
  <c r="Q37" i="12"/>
  <c r="V37" i="12"/>
  <c r="G40" i="12"/>
  <c r="M40" i="12" s="1"/>
  <c r="I40" i="12"/>
  <c r="K40" i="12"/>
  <c r="O40" i="12"/>
  <c r="Q40" i="12"/>
  <c r="V40" i="12"/>
  <c r="G42" i="12"/>
  <c r="I42" i="12"/>
  <c r="K42" i="12"/>
  <c r="M42" i="12"/>
  <c r="O42" i="12"/>
  <c r="Q42" i="12"/>
  <c r="V42" i="12"/>
  <c r="G44" i="12"/>
  <c r="M44" i="12" s="1"/>
  <c r="I44" i="12"/>
  <c r="K44" i="12"/>
  <c r="O44" i="12"/>
  <c r="Q44" i="12"/>
  <c r="V44" i="12"/>
  <c r="G46" i="12"/>
  <c r="I46" i="12"/>
  <c r="K46" i="12"/>
  <c r="M46" i="12"/>
  <c r="O46" i="12"/>
  <c r="Q46" i="12"/>
  <c r="V46" i="12"/>
  <c r="G49" i="12"/>
  <c r="I49" i="12"/>
  <c r="K49" i="12"/>
  <c r="M49" i="12"/>
  <c r="O49" i="12"/>
  <c r="Q49" i="12"/>
  <c r="V49" i="12"/>
  <c r="G50" i="12"/>
  <c r="I50" i="12"/>
  <c r="K50" i="12"/>
  <c r="M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M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9" i="12"/>
  <c r="G60" i="12"/>
  <c r="I60" i="12"/>
  <c r="I59" i="12" s="1"/>
  <c r="K60" i="12"/>
  <c r="M60" i="12"/>
  <c r="M59" i="12" s="1"/>
  <c r="O60" i="12"/>
  <c r="O59" i="12" s="1"/>
  <c r="Q60" i="12"/>
  <c r="Q59" i="12" s="1"/>
  <c r="V60" i="12"/>
  <c r="G64" i="12"/>
  <c r="M64" i="12" s="1"/>
  <c r="I64" i="12"/>
  <c r="K64" i="12"/>
  <c r="K59" i="12" s="1"/>
  <c r="O64" i="12"/>
  <c r="Q64" i="12"/>
  <c r="V64" i="12"/>
  <c r="G67" i="12"/>
  <c r="I67" i="12"/>
  <c r="K67" i="12"/>
  <c r="M67" i="12"/>
  <c r="O67" i="12"/>
  <c r="Q67" i="12"/>
  <c r="V67" i="12"/>
  <c r="G74" i="12"/>
  <c r="I74" i="12"/>
  <c r="K74" i="12"/>
  <c r="M74" i="12"/>
  <c r="O74" i="12"/>
  <c r="Q74" i="12"/>
  <c r="V74" i="12"/>
  <c r="V59" i="12" s="1"/>
  <c r="G77" i="12"/>
  <c r="I77" i="12"/>
  <c r="K77" i="12"/>
  <c r="M77" i="12"/>
  <c r="O77" i="12"/>
  <c r="Q77" i="12"/>
  <c r="V77" i="12"/>
  <c r="G78" i="12"/>
  <c r="M78" i="12" s="1"/>
  <c r="I78" i="12"/>
  <c r="K78" i="12"/>
  <c r="O78" i="12"/>
  <c r="Q78" i="12"/>
  <c r="V78" i="12"/>
  <c r="Q79" i="12"/>
  <c r="G80" i="12"/>
  <c r="G79" i="12" s="1"/>
  <c r="I80" i="12"/>
  <c r="K80" i="12"/>
  <c r="K79" i="12" s="1"/>
  <c r="O80" i="12"/>
  <c r="O79" i="12" s="1"/>
  <c r="Q80" i="12"/>
  <c r="V80" i="12"/>
  <c r="V79" i="12" s="1"/>
  <c r="G83" i="12"/>
  <c r="I83" i="12"/>
  <c r="I79" i="12" s="1"/>
  <c r="K83" i="12"/>
  <c r="M83" i="12"/>
  <c r="O83" i="12"/>
  <c r="Q83" i="12"/>
  <c r="V83" i="12"/>
  <c r="K86" i="12"/>
  <c r="G87" i="12"/>
  <c r="I87" i="12"/>
  <c r="I86" i="12" s="1"/>
  <c r="K87" i="12"/>
  <c r="M87" i="12"/>
  <c r="O87" i="12"/>
  <c r="Q87" i="12"/>
  <c r="Q86" i="12" s="1"/>
  <c r="V87" i="12"/>
  <c r="V86" i="12" s="1"/>
  <c r="G89" i="12"/>
  <c r="M89" i="12" s="1"/>
  <c r="I89" i="12"/>
  <c r="K89" i="12"/>
  <c r="O89" i="12"/>
  <c r="O86" i="12" s="1"/>
  <c r="Q89" i="12"/>
  <c r="V89" i="12"/>
  <c r="G92" i="12"/>
  <c r="I92" i="12"/>
  <c r="K92" i="12"/>
  <c r="M92" i="12"/>
  <c r="O92" i="12"/>
  <c r="Q92" i="12"/>
  <c r="V92" i="12"/>
  <c r="G95" i="12"/>
  <c r="M95" i="12" s="1"/>
  <c r="I95" i="12"/>
  <c r="K95" i="12"/>
  <c r="O95" i="12"/>
  <c r="Q95" i="12"/>
  <c r="V95" i="12"/>
  <c r="G98" i="12"/>
  <c r="M98" i="12" s="1"/>
  <c r="I98" i="12"/>
  <c r="K98" i="12"/>
  <c r="O98" i="12"/>
  <c r="Q98" i="12"/>
  <c r="V98" i="12"/>
  <c r="G101" i="12"/>
  <c r="AF143" i="12" s="1"/>
  <c r="I101" i="12"/>
  <c r="K101" i="12"/>
  <c r="O101" i="12"/>
  <c r="Q101" i="12"/>
  <c r="V101" i="12"/>
  <c r="I109" i="12"/>
  <c r="G110" i="12"/>
  <c r="M110" i="12" s="1"/>
  <c r="I110" i="12"/>
  <c r="K110" i="12"/>
  <c r="K109" i="12" s="1"/>
  <c r="O110" i="12"/>
  <c r="O109" i="12" s="1"/>
  <c r="Q110" i="12"/>
  <c r="Q109" i="12" s="1"/>
  <c r="V110" i="12"/>
  <c r="V109" i="12" s="1"/>
  <c r="G114" i="12"/>
  <c r="I114" i="12"/>
  <c r="K114" i="12"/>
  <c r="M114" i="12"/>
  <c r="O114" i="12"/>
  <c r="Q114" i="12"/>
  <c r="V114" i="12"/>
  <c r="G117" i="12"/>
  <c r="I117" i="12"/>
  <c r="K117" i="12"/>
  <c r="M117" i="12"/>
  <c r="O117" i="12"/>
  <c r="Q117" i="12"/>
  <c r="V117" i="12"/>
  <c r="G120" i="12"/>
  <c r="I120" i="12"/>
  <c r="K120" i="12"/>
  <c r="M120" i="12"/>
  <c r="O120" i="12"/>
  <c r="Q120" i="12"/>
  <c r="V120" i="12"/>
  <c r="G123" i="12"/>
  <c r="M123" i="12" s="1"/>
  <c r="I123" i="12"/>
  <c r="K123" i="12"/>
  <c r="O123" i="12"/>
  <c r="Q123" i="12"/>
  <c r="V123" i="12"/>
  <c r="G126" i="12"/>
  <c r="M126" i="12" s="1"/>
  <c r="I126" i="12"/>
  <c r="K126" i="12"/>
  <c r="O126" i="12"/>
  <c r="Q126" i="12"/>
  <c r="V126" i="12"/>
  <c r="G129" i="12"/>
  <c r="K129" i="12"/>
  <c r="V129" i="12"/>
  <c r="G130" i="12"/>
  <c r="M130" i="12" s="1"/>
  <c r="M129" i="12" s="1"/>
  <c r="I130" i="12"/>
  <c r="I129" i="12" s="1"/>
  <c r="K130" i="12"/>
  <c r="O130" i="12"/>
  <c r="O129" i="12" s="1"/>
  <c r="Q130" i="12"/>
  <c r="Q129" i="12" s="1"/>
  <c r="V130" i="12"/>
  <c r="G131" i="12"/>
  <c r="K131" i="12"/>
  <c r="G132" i="12"/>
  <c r="I132" i="12"/>
  <c r="I131" i="12" s="1"/>
  <c r="K132" i="12"/>
  <c r="M132" i="12"/>
  <c r="M131" i="12" s="1"/>
  <c r="O132" i="12"/>
  <c r="Q132" i="12"/>
  <c r="Q131" i="12" s="1"/>
  <c r="V132" i="12"/>
  <c r="V131" i="12" s="1"/>
  <c r="G134" i="12"/>
  <c r="I134" i="12"/>
  <c r="K134" i="12"/>
  <c r="M134" i="12"/>
  <c r="O134" i="12"/>
  <c r="O131" i="12" s="1"/>
  <c r="Q134" i="12"/>
  <c r="V134" i="12"/>
  <c r="Q135" i="12"/>
  <c r="G136" i="12"/>
  <c r="G135" i="12" s="1"/>
  <c r="I136" i="12"/>
  <c r="I135" i="12" s="1"/>
  <c r="K136" i="12"/>
  <c r="K135" i="12" s="1"/>
  <c r="O136" i="12"/>
  <c r="O135" i="12" s="1"/>
  <c r="Q136" i="12"/>
  <c r="V136" i="12"/>
  <c r="V135" i="12" s="1"/>
  <c r="Q137" i="12"/>
  <c r="G138" i="12"/>
  <c r="G137" i="12" s="1"/>
  <c r="I138" i="12"/>
  <c r="K138" i="12"/>
  <c r="K137" i="12" s="1"/>
  <c r="O138" i="12"/>
  <c r="O137" i="12" s="1"/>
  <c r="Q138" i="12"/>
  <c r="V138" i="12"/>
  <c r="V137" i="12" s="1"/>
  <c r="G140" i="12"/>
  <c r="M140" i="12" s="1"/>
  <c r="I140" i="12"/>
  <c r="I137" i="12" s="1"/>
  <c r="K140" i="12"/>
  <c r="O140" i="12"/>
  <c r="Q140" i="12"/>
  <c r="V140" i="12"/>
  <c r="G141" i="12"/>
  <c r="M141" i="12" s="1"/>
  <c r="I141" i="12"/>
  <c r="K141" i="12"/>
  <c r="O141" i="12"/>
  <c r="Q141" i="12"/>
  <c r="V141" i="12"/>
  <c r="AE143" i="12"/>
  <c r="I20" i="1"/>
  <c r="I19" i="1"/>
  <c r="I18" i="1"/>
  <c r="I17" i="1"/>
  <c r="I16" i="1"/>
  <c r="I78" i="1"/>
  <c r="J77" i="1" s="1"/>
  <c r="F48" i="1"/>
  <c r="G48" i="1"/>
  <c r="G25" i="1" s="1"/>
  <c r="A25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H48" i="1" s="1"/>
  <c r="J28" i="1"/>
  <c r="J26" i="1"/>
  <c r="G38" i="1"/>
  <c r="F38" i="1"/>
  <c r="J23" i="1"/>
  <c r="J24" i="1"/>
  <c r="J25" i="1"/>
  <c r="J27" i="1"/>
  <c r="E24" i="1"/>
  <c r="E26" i="1"/>
  <c r="J73" i="1" l="1"/>
  <c r="J67" i="1"/>
  <c r="J66" i="1"/>
  <c r="J74" i="1"/>
  <c r="J69" i="1"/>
  <c r="J70" i="1"/>
  <c r="J65" i="1"/>
  <c r="J71" i="1"/>
  <c r="J75" i="1"/>
  <c r="J68" i="1"/>
  <c r="J72" i="1"/>
  <c r="J64" i="1"/>
  <c r="J76" i="1"/>
  <c r="G26" i="1"/>
  <c r="A26" i="1"/>
  <c r="G28" i="1"/>
  <c r="G23" i="1"/>
  <c r="M13" i="15"/>
  <c r="G13" i="15"/>
  <c r="M30" i="14"/>
  <c r="G30" i="14"/>
  <c r="AF83" i="14"/>
  <c r="M75" i="14"/>
  <c r="M73" i="14" s="1"/>
  <c r="M53" i="14"/>
  <c r="M50" i="14" s="1"/>
  <c r="M23" i="14"/>
  <c r="M8" i="14" s="1"/>
  <c r="M67" i="13"/>
  <c r="M53" i="13"/>
  <c r="M44" i="13" s="1"/>
  <c r="M23" i="13"/>
  <c r="M8" i="13" s="1"/>
  <c r="M109" i="12"/>
  <c r="G109" i="12"/>
  <c r="G86" i="12"/>
  <c r="M136" i="12"/>
  <c r="M135" i="12" s="1"/>
  <c r="M25" i="12"/>
  <c r="M8" i="12" s="1"/>
  <c r="M138" i="12"/>
  <c r="M137" i="12" s="1"/>
  <c r="M101" i="12"/>
  <c r="M86" i="12" s="1"/>
  <c r="M80" i="12"/>
  <c r="M79" i="12" s="1"/>
  <c r="I21" i="1"/>
  <c r="I39" i="1"/>
  <c r="I48" i="1" s="1"/>
  <c r="J78" i="1" l="1"/>
  <c r="A23" i="1"/>
  <c r="J46" i="1"/>
  <c r="J43" i="1"/>
  <c r="J40" i="1"/>
  <c r="J41" i="1"/>
  <c r="J45" i="1"/>
  <c r="J42" i="1"/>
  <c r="J47" i="1"/>
  <c r="J39" i="1"/>
  <c r="J48" i="1" s="1"/>
  <c r="J44" i="1"/>
  <c r="A24" i="1" l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Gabka</author>
  </authors>
  <commentList>
    <comment ref="S6" authorId="0" shapeId="0" xr:uid="{4D6B1AA6-2E07-4291-93FF-D485A66B382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57A1BCB-42D7-486B-8A83-DE023B02EDB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Gabka</author>
  </authors>
  <commentList>
    <comment ref="S6" authorId="0" shapeId="0" xr:uid="{ADFEE397-1CFF-4C1B-91B1-67C4140969D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140D9CA-7463-4FFF-AFB5-7E9BEA76735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Gabka</author>
  </authors>
  <commentList>
    <comment ref="S6" authorId="0" shapeId="0" xr:uid="{3BDA7789-E6E5-4BD0-8D22-75A6658EC88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B400ADC-9E7C-4284-B9CE-E8C21101EDF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Gabka</author>
  </authors>
  <commentList>
    <comment ref="S6" authorId="0" shapeId="0" xr:uid="{637C916A-60A0-4A06-BF69-939140E1DF2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3F42BAB-28A9-49D4-ADA5-3DCEB746F16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<sst xmlns="http://schemas.openxmlformats.org/spreadsheetml/2006/main" count="1682" uniqueCount="481">
  <si>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</si>
  <si>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</si>
  <si>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</si>
  <si>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</si>
  <si>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</si>
  <si>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</si>
  <si>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</si>
  <si>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</si>
  <si>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</si>
  <si>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</si>
  <si>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</si>
  <si>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</si>
  <si>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</si>
  <si>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</si>
  <si>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</si>
  <si>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</si>
  <si>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</si>
  <si>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</si>
  <si>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</si>
  <si>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</si>
  <si>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</si>
  <si>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</si>
  <si>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</si>
  <si>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</si>
  <si>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</si>
  <si>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</si>
  <si>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</si>
  <si>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</si>
  <si>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</si>
  <si>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</si>
  <si>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</si>
  <si>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</si>
  <si>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</si>
  <si>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</si>
  <si>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</si>
  <si>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</si>
  <si>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</si>
  <si>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</si>
  <si>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</si>
  <si>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</si>
  <si>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</si>
  <si>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</si>
  <si>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</si>
  <si>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C2PECAP 12</t>
  </si>
  <si>
    <t>Chodník kolem tratě, Hrádek, Etapa II</t>
  </si>
  <si>
    <t>Stavba</t>
  </si>
  <si>
    <t>SO 101</t>
  </si>
  <si>
    <t>Chodník</t>
  </si>
  <si>
    <t>1</t>
  </si>
  <si>
    <t>SO 102</t>
  </si>
  <si>
    <t>Rozšíření komunikace</t>
  </si>
  <si>
    <t>SO 103</t>
  </si>
  <si>
    <t>Odvodnění</t>
  </si>
  <si>
    <t>VRN</t>
  </si>
  <si>
    <t>Vedlejší rozpočtové náklady</t>
  </si>
  <si>
    <t>Celkem za stavbu</t>
  </si>
  <si>
    <t>CZK</t>
  </si>
  <si>
    <t>#POPS</t>
  </si>
  <si>
    <t>#POPO</t>
  </si>
  <si>
    <t>Popis objektu: SO 101 - Chodník</t>
  </si>
  <si>
    <t>#POPR</t>
  </si>
  <si>
    <t>Popis rozpočtu: 1 - Chodník</t>
  </si>
  <si>
    <t>Popis objektu: SO 102 - Rozšíření komunikace</t>
  </si>
  <si>
    <t>Popis rozpočtu: 1 - Rozšíření komunikace</t>
  </si>
  <si>
    <t>Popis objektu: SO 103 - Odvodnění</t>
  </si>
  <si>
    <t>Popis rozpočtu: 1 - Odvodnění</t>
  </si>
  <si>
    <t>Popis objektu: VRN - Vedlejší rozpočtové náklady</t>
  </si>
  <si>
    <t>Popis rozpočtu: 1 - Vedlejší rozpočtové náklady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</si>
  <si>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</si>
  <si>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</si>
  <si>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</si>
  <si>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</si>
  <si>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</si>
  <si>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</si>
  <si>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</si>
  <si>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</si>
  <si>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</si>
  <si>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</si>
  <si>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</si>
  <si>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</si>
  <si>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</si>
  <si>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</si>
  <si>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</si>
  <si>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</si>
  <si>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</si>
  <si>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</si>
  <si>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</si>
  <si>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711</t>
  </si>
  <si>
    <t>Izolace proti vodě</t>
  </si>
  <si>
    <t>799</t>
  </si>
  <si>
    <t>Ostatní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</si>
  <si>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</si>
  <si>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</si>
  <si>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</si>
  <si>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</si>
  <si>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</si>
  <si>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</si>
  <si>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</si>
  <si>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</si>
  <si>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</si>
  <si>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</si>
  <si>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</si>
  <si>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</si>
  <si>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</si>
  <si>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</si>
  <si>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</si>
  <si>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</si>
  <si>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</si>
  <si>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</si>
  <si>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</si>
  <si>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</si>
  <si>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</si>
  <si>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</si>
  <si>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</si>
  <si>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</si>
  <si>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</si>
  <si>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</si>
  <si>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</si>
  <si>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</si>
  <si>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</si>
  <si>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</si>
  <si>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</si>
  <si>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</si>
  <si>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121101103R00</t>
  </si>
  <si>
    <t>Sejmutí ornice s přemístěním přes 100 do 250 m</t>
  </si>
  <si>
    <t>m3</t>
  </si>
  <si>
    <t>RTS 22/ I</t>
  </si>
  <si>
    <t>Práce</t>
  </si>
  <si>
    <t>POL1_</t>
  </si>
  <si>
    <t>chodník - úsek 2A : 354,00*1,50*0,120</t>
  </si>
  <si>
    <t>VV</t>
  </si>
  <si>
    <t>chodník - úsek 2B : 110,60*1,50*0,120</t>
  </si>
  <si>
    <t>132201112R00</t>
  </si>
  <si>
    <t>Hloubení rýh š.do 60 cm v hor.3 nad 100 m3,STROJNĚ</t>
  </si>
  <si>
    <t>základ palisády - úsek 2A : 0,60*0,60*(72,60+112,49)</t>
  </si>
  <si>
    <t>základ palisády - úsek 2B : 0,60*0,60*19,60</t>
  </si>
  <si>
    <t>drenáž - úsek 2A : 0,60*1,00*(72,45+112,40)</t>
  </si>
  <si>
    <t>základ.pás - pata svahu : 0,40*0,80*45,0</t>
  </si>
  <si>
    <t>drenáž - úsek 2B : 0,60*1,00*110,60</t>
  </si>
  <si>
    <t>132201119R00</t>
  </si>
  <si>
    <t>Přípl.za lepivost,hloubení rýh 60 cm,hor.3,STROJNĚ</t>
  </si>
  <si>
    <t>167101101R00</t>
  </si>
  <si>
    <t>Nakládání výkopku z hor.1-4 v množství do 100 m3</t>
  </si>
  <si>
    <t>162701105R00</t>
  </si>
  <si>
    <t>Vodorovné přemístění výkopku z hor.1-4 do 10000 m</t>
  </si>
  <si>
    <t>hloubení : 265,35840</t>
  </si>
  <si>
    <t>násyp : -9,529</t>
  </si>
  <si>
    <t>162701109R00</t>
  </si>
  <si>
    <t>Příplatek k vod. přemístění hor.1-4 za další 1 km</t>
  </si>
  <si>
    <t>171201201R00</t>
  </si>
  <si>
    <t>Uložení sypaniny na skl.-sypanina na výšku přes 2m</t>
  </si>
  <si>
    <t>199000002R00</t>
  </si>
  <si>
    <t>Poplatek za skládku horniny 1- 4</t>
  </si>
  <si>
    <t>174101101R00</t>
  </si>
  <si>
    <t>Zásyp jam, rýh, šachet se zhutněním</t>
  </si>
  <si>
    <t>včetně strojního přemístění materiálu pro zásyp ze vzdálenosti do 10 m od okraje zásypu</t>
  </si>
  <si>
    <t>POP</t>
  </si>
  <si>
    <t>drenáž - úsek 2A : 0,600*0,90*(72,45+112,40)</t>
  </si>
  <si>
    <t>583418024R</t>
  </si>
  <si>
    <t>Kamenivo drcené frakce  16/32 B Moravskosl. kraj</t>
  </si>
  <si>
    <t>t</t>
  </si>
  <si>
    <t>SPCM</t>
  </si>
  <si>
    <t>Specifikace</t>
  </si>
  <si>
    <t>POL3_</t>
  </si>
  <si>
    <t>(0,60*0,90*(72,45+112,40))*1,80</t>
  </si>
  <si>
    <t>171101103R00</t>
  </si>
  <si>
    <t>Uložení sypaniny do násypů zhutněných na 100% PS</t>
  </si>
  <si>
    <t>svahy - úsek 2A : 0,10*0,65*25,0</t>
  </si>
  <si>
    <t>0,38*0,40*25,0</t>
  </si>
  <si>
    <t>0,38*2,70*4,00</t>
  </si>
  <si>
    <t>181101102R00</t>
  </si>
  <si>
    <t>Úprava pláně v zářezech v hor. 1-4, se zhutněním</t>
  </si>
  <si>
    <t>m2</t>
  </si>
  <si>
    <t>chodník úsek 2A : 354,0*1,50</t>
  </si>
  <si>
    <t>162301101R00</t>
  </si>
  <si>
    <t>Vodorovné přemístění výkopku z hor.1-4 do 500 m</t>
  </si>
  <si>
    <t xml:space="preserve">zpětný dovoz ornice pro ohumusování : </t>
  </si>
  <si>
    <t>úsk 2A : 140*0,100</t>
  </si>
  <si>
    <t>182301121R00</t>
  </si>
  <si>
    <t>Rozprostření ornice, svah, tl. do 10 cm, do 500 m2</t>
  </si>
  <si>
    <t>úsek 2A : 140,00</t>
  </si>
  <si>
    <t>180402112R00</t>
  </si>
  <si>
    <t>Založení trávníku parkového výsevem svah do 1:2</t>
  </si>
  <si>
    <t>00572410R</t>
  </si>
  <si>
    <t>Směs travní parková II. mírná zátěž PROFI á 25 kg</t>
  </si>
  <si>
    <t>kg</t>
  </si>
  <si>
    <t>úsek 2A : 140,0*0,030</t>
  </si>
  <si>
    <t>122201102R00.</t>
  </si>
  <si>
    <t>Odkopávky nezapažené v hor. 3 do 1000 m3 pro případnou výměnu podloží</t>
  </si>
  <si>
    <t>Vlastní</t>
  </si>
  <si>
    <t>chodník - úsek 2A : 1,50*354,0*0,50</t>
  </si>
  <si>
    <t>chodník - úsek 2B : 1,50*110,60*0,50</t>
  </si>
  <si>
    <t>162701105R00.</t>
  </si>
  <si>
    <t>Vodorovné přemístění výkopku z hor.1-4 do 10000 m pro případnou výměnu podloží</t>
  </si>
  <si>
    <t>162701109R00.</t>
  </si>
  <si>
    <t>Příplatek k vod. přemístění hor.1-4 za další 1 km pro případnou výměnu podloží</t>
  </si>
  <si>
    <t>167101102R00.</t>
  </si>
  <si>
    <t>Nakládání výkopku z hor.1-4 v množství nad 100 m3 pro případnou výměnu podloží</t>
  </si>
  <si>
    <t>171101103R00.</t>
  </si>
  <si>
    <t>Uložení sypaniny do násypů zhutněných na 100% PS pro případnou výměnu podloží</t>
  </si>
  <si>
    <t>58344197R.</t>
  </si>
  <si>
    <t>Štěrkodrtě frakce 0-63 A pro případnou výměnu podloží</t>
  </si>
  <si>
    <t>348,45*1,8</t>
  </si>
  <si>
    <t>171201201R00.</t>
  </si>
  <si>
    <t>Uložení sypaniny na skl.-sypanina na výšku přes 2m pro případnou výměnu podloží</t>
  </si>
  <si>
    <t>199000002R00.</t>
  </si>
  <si>
    <t>Poplatek za skládku horniny 1- 4 pro případnou výměnu podloží</t>
  </si>
  <si>
    <t>113202111R00</t>
  </si>
  <si>
    <t>Vytrhání obrub obrubníků silničních</t>
  </si>
  <si>
    <t>m</t>
  </si>
  <si>
    <t>úsek 2B : 110,60</t>
  </si>
  <si>
    <t>212572111R00</t>
  </si>
  <si>
    <t>Lože trativodu ze štěrkopísku tříděného</t>
  </si>
  <si>
    <t>Včetně vyčištění dna rýh.</t>
  </si>
  <si>
    <t>úsek 2A : 0,60*0,100*(72,45+112,40)</t>
  </si>
  <si>
    <t>úsek 2B : 0,60*0,100*110,60</t>
  </si>
  <si>
    <t>212753114R00</t>
  </si>
  <si>
    <t>Montáž ohebné dren. trubky do rýhy DN 100,bez lože</t>
  </si>
  <si>
    <t>úsek 2A : 72,45+112,40</t>
  </si>
  <si>
    <t>274313811R00</t>
  </si>
  <si>
    <t>Beton základových pasů prostý C 30/37</t>
  </si>
  <si>
    <t>Včetně dodávky a uložení betonu a kamene.</t>
  </si>
  <si>
    <t>úsek 2A - základ palisády : 0,60*0,60*(72,45+112,40)</t>
  </si>
  <si>
    <t>-0,20*0,50*(72,45+112,40)</t>
  </si>
  <si>
    <t>úsek 2B - základ palisády : 0,60*0,60*19,60</t>
  </si>
  <si>
    <t>-0,20*0,50*19,60</t>
  </si>
  <si>
    <t>základ paty svahu : 0,40*0,80*45,0</t>
  </si>
  <si>
    <t>28611223.AR</t>
  </si>
  <si>
    <t>Trubka PVC drenážní flexibilní d 100 mm</t>
  </si>
  <si>
    <t>184,85*1,03</t>
  </si>
  <si>
    <t>110,60*1,03</t>
  </si>
  <si>
    <t>28611283.AR</t>
  </si>
  <si>
    <t>Spojka PVC d 100 mm pro ohebné drenážní trubky</t>
  </si>
  <si>
    <t>kus</t>
  </si>
  <si>
    <t>28611326.AR</t>
  </si>
  <si>
    <t>Zátka PVC d 100 mm pro drenážní trubky</t>
  </si>
  <si>
    <t>338920024R00</t>
  </si>
  <si>
    <t>Osazení betonové palisády, š. do 20 cm, dl. 150 cm</t>
  </si>
  <si>
    <t>úsek 2B : 19,60</t>
  </si>
  <si>
    <t>59228416R</t>
  </si>
  <si>
    <t>Palisáda přírodní armov. Masiv 17,5x20x150 cm</t>
  </si>
  <si>
    <t>úsek 2A : (72,45+112,40)/0,20</t>
  </si>
  <si>
    <t>úsek 2B : 19,60/0,20</t>
  </si>
  <si>
    <t>597661112R00</t>
  </si>
  <si>
    <t>Rigol dlážděný do lože C-/7,5 tl.10cm kostky velké</t>
  </si>
  <si>
    <t>úsek 2B : 0,60*4,00</t>
  </si>
  <si>
    <t>564851111RT2</t>
  </si>
  <si>
    <t>Podklad ze štěrkodrti po zhutnění tloušťky 15 cm štěrkodrť frakce 0-32 mm</t>
  </si>
  <si>
    <t>úsek 2A : 354,0*1,50</t>
  </si>
  <si>
    <t>úsek 2B : 110,60*1,50</t>
  </si>
  <si>
    <t>596215020R00</t>
  </si>
  <si>
    <t>Kladení zámkové dlažby tl. 6 cm do drtě tl. 3 cm</t>
  </si>
  <si>
    <t>59245040R</t>
  </si>
  <si>
    <t>Dlažba zámková SLP s vodicí linií přírodní 20/20/6 dlažba pro nevidomé</t>
  </si>
  <si>
    <t>úsek 2A : 4,00*0,400*1,01</t>
  </si>
  <si>
    <t>úsek 2B : 4*4,6*3*1,01</t>
  </si>
  <si>
    <t>592452945R.</t>
  </si>
  <si>
    <t>Dlažba betonová zámková přírodní rovná 22,5x11,2x6</t>
  </si>
  <si>
    <t>úsek 2A : (0,80*0,40+4,00*0,40)*1,01</t>
  </si>
  <si>
    <t>úsek 2B : (0,4*5,0*2+0,4*0,4*2)*1,01</t>
  </si>
  <si>
    <t>59245295R.</t>
  </si>
  <si>
    <t>Dlažba betonová zámková přírodní  22,5x11,2x6</t>
  </si>
  <si>
    <t xml:space="preserve">úsek 2A : </t>
  </si>
  <si>
    <t>354,0*1,50*1,01</t>
  </si>
  <si>
    <t>-(4,00*0,400)*1,01</t>
  </si>
  <si>
    <t>-(0,80*0,40+4,00*0,40)*1,01</t>
  </si>
  <si>
    <t>úsek 2B : 110,60*1,50*1,01</t>
  </si>
  <si>
    <t>-(0,4*4,6*3)*1,01</t>
  </si>
  <si>
    <t>-(0,4*5,0*2)*1,01-(0,4*0,4*2)*1,01</t>
  </si>
  <si>
    <t>599142111R1</t>
  </si>
  <si>
    <t>Zařezání a zálivka asfaltem - napojení na stávající komunikaci</t>
  </si>
  <si>
    <t>RTS 21/ II</t>
  </si>
  <si>
    <t>Včetně odstranění zvětralé asfaltové zálivky, vyčištění spár, zalití spár asfaltovou zálivkou, nátěru asfaltovým lakem a posyp drtí.</t>
  </si>
  <si>
    <t>úsek 2A : 354,0</t>
  </si>
  <si>
    <t>917862111RT5.</t>
  </si>
  <si>
    <t>Osazení stojat. obrub.bet. s opěrou,lože z C 30/37 včetně obrubníku 100/10/25</t>
  </si>
  <si>
    <t>Indiv</t>
  </si>
  <si>
    <t>chodníkový obrubník - úsek 2A : 354,0-72,45-112,40+1,50-1,0</t>
  </si>
  <si>
    <t>chodníkový obrubník - úsek 2B : 110,60+1,50*2-2,0</t>
  </si>
  <si>
    <t>917862111RT7.</t>
  </si>
  <si>
    <t>Osazení stojat. obrub.bet. s opěrou,lože z C 30/37 včetně obrubníku 15 100/15/25</t>
  </si>
  <si>
    <t>silniční obrubník - úsek 2A : 354-4,00-1,00</t>
  </si>
  <si>
    <t>silniční obrubník - úsek 2B : 110,60-2*4,0-2*1,00</t>
  </si>
  <si>
    <t>917862111RV3.</t>
  </si>
  <si>
    <t>Osazení stojat. obrub.bet. s opěrou,lože z C 30/37 včetně obrubníku nájezdového 1000/150/150</t>
  </si>
  <si>
    <t>nájezdový obrubník - úsek 2A : 4+1,00</t>
  </si>
  <si>
    <t>nájezdový obrubník - úsek 2B : 2*4,0+2*1,00</t>
  </si>
  <si>
    <t>917931131RT2.</t>
  </si>
  <si>
    <t xml:space="preserve">Osazení přídlažby,kostka velká,1 řada, lože C30/37 včetně dodávky kamenných dlažebních kostek </t>
  </si>
  <si>
    <t>úsek 2A : 354,00</t>
  </si>
  <si>
    <t>917862111RV4.</t>
  </si>
  <si>
    <t>Osazení stojat. obrub.bet. s opěrou,lože z C 30/37 vč.obrub.nájezd.náběh. 1000/150/150-250</t>
  </si>
  <si>
    <t>úsek 2A : 1</t>
  </si>
  <si>
    <t>úsek 2B : 2</t>
  </si>
  <si>
    <t>998223011R00</t>
  </si>
  <si>
    <t>Přesun hmot, pozemní komunikace, kryt dlážděný</t>
  </si>
  <si>
    <t>Přesun hmot</t>
  </si>
  <si>
    <t>POL7_</t>
  </si>
  <si>
    <t>711823121RT5.</t>
  </si>
  <si>
    <t>Montáž nopové fólie svisle včetně dodávky fólie</t>
  </si>
  <si>
    <t>úsek 2A : 1,00*(72,45+112,40)</t>
  </si>
  <si>
    <t>998711201R00</t>
  </si>
  <si>
    <t>Přesun hmot pro izolace proti vodě, výšky do 6 m</t>
  </si>
  <si>
    <t>799R1</t>
  </si>
  <si>
    <t>Přemístění stávajícího odpadkového koše mimo chodník</t>
  </si>
  <si>
    <t>kpl</t>
  </si>
  <si>
    <t>979081111R00</t>
  </si>
  <si>
    <t>Odvoz suti a vybour.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</si>
  <si>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</si>
  <si>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</si>
  <si>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</si>
  <si>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</si>
  <si>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Příplatek k odvozu za každý další 1 km</t>
  </si>
  <si>
    <t>979990103R00</t>
  </si>
  <si>
    <t>Poplatek za uložení suti - beton, skupina odpadu 170101</t>
  </si>
  <si>
    <t>SUM</t>
  </si>
  <si>
    <t>Poznámky uchazeče k zadání</t>
  </si>
  <si>
    <t>POPUZIV</t>
  </si>
  <si>
    <t>END</t>
  </si>
  <si>
    <t>rozšíření komunikace : 14,0*0,120</t>
  </si>
  <si>
    <t>obložení svahu lom. kamenem : 127,0*0,120</t>
  </si>
  <si>
    <t>122202201R00</t>
  </si>
  <si>
    <t>Odkopávky pro silnice v hor. 3 do 100 m3</t>
  </si>
  <si>
    <t>14,0*0,300</t>
  </si>
  <si>
    <t>122202209R00</t>
  </si>
  <si>
    <t>Příplatek za lepivost - odkop. pro silnice v hor.3</t>
  </si>
  <si>
    <t>130901121R00</t>
  </si>
  <si>
    <t>Bourání konstrukcí z betonu prostého ve vykopávk.</t>
  </si>
  <si>
    <t>patky přesunovaného zábradlí : 0,300*0,300*0,800*25</t>
  </si>
  <si>
    <t>132201110R00</t>
  </si>
  <si>
    <t>Hloubení rýh š.do 60 cm v hor.3 do 50 m3, STROJNĚ</t>
  </si>
  <si>
    <t>pro patky posunutého zábradlí : 0,30*0,30*0,50*25</t>
  </si>
  <si>
    <t>zásyp po patkách stávaj. zábradlí : 1,80</t>
  </si>
  <si>
    <t>výkopy : 4,20+1,125</t>
  </si>
  <si>
    <t>zásyp : -1,80</t>
  </si>
  <si>
    <t>14,0*0,500</t>
  </si>
  <si>
    <t>Štěrkodrtě frakce 0-63 A pro předpokládanou výměnu podloží</t>
  </si>
  <si>
    <t>7,0*1,80</t>
  </si>
  <si>
    <t>275313811R00</t>
  </si>
  <si>
    <t>Beton základových patek prostý C 30/37</t>
  </si>
  <si>
    <t>patky pro posunuté zábradlí : 0,30*0,30*0,80*25</t>
  </si>
  <si>
    <t>564851111RT4</t>
  </si>
  <si>
    <t>Podklad ze štěrkodrti po zhutnění tloušťky 15 cm štěrkodrť frakce 0-63 mm</t>
  </si>
  <si>
    <t>564861111RT2</t>
  </si>
  <si>
    <t>Podklad ze štěrkodrti po zhutnění tloušťky 20 cm štěrkodrť frakce 0-32 mm</t>
  </si>
  <si>
    <t>573231111R00</t>
  </si>
  <si>
    <t>Postřik živičný spojovací z emulze 0,5-0,8 kg/m2</t>
  </si>
  <si>
    <t>2*14,0</t>
  </si>
  <si>
    <t>565161111R00.</t>
  </si>
  <si>
    <t>Podklad z obal kam.ACP 16+,ACP 22+,do 3 m,tl. 9 cm</t>
  </si>
  <si>
    <t>577114115R00</t>
  </si>
  <si>
    <t>Beton asf.ACL 16 S,modif.ložný š. do 3 m, tl. 6 cm</t>
  </si>
  <si>
    <t>577131211R00</t>
  </si>
  <si>
    <t>Beton asfalt. ACO 8,nebo ACO 11, do 3 m, tl. 4 cm</t>
  </si>
  <si>
    <t>594511111RT2</t>
  </si>
  <si>
    <t>Dlažba z lomového kamene,lože z C 16/20 15 cm tloušťky 200 mm, tř. 1, včetně dodávky kamene</t>
  </si>
  <si>
    <t>599432111R00</t>
  </si>
  <si>
    <t>Výplň spár dlažby z lomového kamene kam.těženým</t>
  </si>
  <si>
    <t>181201102R00.</t>
  </si>
  <si>
    <t>Úprava pláně ve svahu hor. 1-4, se zhutněním</t>
  </si>
  <si>
    <t>599142111R.</t>
  </si>
  <si>
    <t>911131111R00.</t>
  </si>
  <si>
    <t xml:space="preserve">Osazení a montáž silnič.zábradlí ocelového - přesunutí stáv. zábradlí vč. doplnění potřebného materiálu </t>
  </si>
  <si>
    <t>55395100.ARR</t>
  </si>
  <si>
    <t>Zábradlí ocelové silniční</t>
  </si>
  <si>
    <t>Osazení stojat. obrub.bet. s opěrou,lože z C 30/37 včetně obrubníku ABO 2 - 15 100/15/25</t>
  </si>
  <si>
    <t>919731122R01</t>
  </si>
  <si>
    <t>Zarovnání styčné plochy živičné tl. do 10 cm napojení na stávající komunikaci</t>
  </si>
  <si>
    <t>966005111R00.</t>
  </si>
  <si>
    <t>Rozebrání silnič. zábradlí, sloupky do bet.patek</t>
  </si>
  <si>
    <t>998225111R00</t>
  </si>
  <si>
    <t>Přesun hmot, pozemní komunikace, kryt živičný</t>
  </si>
  <si>
    <t>1,8*2,20</t>
  </si>
  <si>
    <t>3,96*14</t>
  </si>
  <si>
    <t>úsek 2A - odvodňovací žlab : 97,0*0,40*0,120</t>
  </si>
  <si>
    <t>úsek 2B - odvodňovací žlab : 120,0*0,40*0,120</t>
  </si>
  <si>
    <t>113106121R00.</t>
  </si>
  <si>
    <t>Rozebrání rigolu z betonových prefabrikátů v betonu</t>
  </si>
  <si>
    <t>odstranění rigolu - úsek 2A : 97,00*0,40</t>
  </si>
  <si>
    <t>odstranění rigolu - úsek 2B : 120,0*0,40</t>
  </si>
  <si>
    <t>pro potrubí : 1,00*0,430*51,00+1,00*0,50*0,65*2</t>
  </si>
  <si>
    <t>1,00*0,430*28,0</t>
  </si>
  <si>
    <t>pro drenáž : 1,00*0,430*(78,0+117,0)</t>
  </si>
  <si>
    <t>pod odv.žlaby : 97,0*0,40+120,0*0,40</t>
  </si>
  <si>
    <t>175101101RT2</t>
  </si>
  <si>
    <t>Obsyp potrubí bez prohození sypaniny s dodáním štěrkopísku frakce 0 - 22 mm</t>
  </si>
  <si>
    <t>porubí : 1,00*0,33*51,00</t>
  </si>
  <si>
    <t>1,00*0,33*28</t>
  </si>
  <si>
    <t>drenáž : 0,60*0,33*(78,0+117,0)</t>
  </si>
  <si>
    <t>78+117</t>
  </si>
  <si>
    <t>195,0*1,03</t>
  </si>
  <si>
    <t>211971110R00</t>
  </si>
  <si>
    <t>Opláštění žeber z geotextilie o sklonu do 1 : 2,5</t>
  </si>
  <si>
    <t>(0,60*2+0,33*2)*(78,0+117,0)</t>
  </si>
  <si>
    <t>693660191R</t>
  </si>
  <si>
    <t>Textilie netkaná šíře 200 cm, 200 g/m2</t>
  </si>
  <si>
    <t>362,70*1,02</t>
  </si>
  <si>
    <t>28611305.AR.</t>
  </si>
  <si>
    <t>Odbočka 45° PVC d 160/100 mm pro drenážní trubky</t>
  </si>
  <si>
    <t>451572111R00</t>
  </si>
  <si>
    <t>Lože pod potrubí z kameniva těženého 0 - 4 mm</t>
  </si>
  <si>
    <t>potrubí : 1,00*0,100*51,0</t>
  </si>
  <si>
    <t>1,00*0,100*28,0</t>
  </si>
  <si>
    <t>drenáž : 0,60*0,100*(78,0+117,0)</t>
  </si>
  <si>
    <t>597961111R00</t>
  </si>
  <si>
    <t>Rigol dlážděný do lože z C30/37 tl.10cm prefabrik.</t>
  </si>
  <si>
    <t>úsek 2A : 97,0</t>
  </si>
  <si>
    <t>úsek 2B : 120,0</t>
  </si>
  <si>
    <t>599000010RAA.</t>
  </si>
  <si>
    <t>Rozebrání a oprava asfaltové komunikace řezání, výměna podkladu tl. 30 cm, asfaltobet.7 cm, zařezání, zálivka</t>
  </si>
  <si>
    <t>Součtová</t>
  </si>
  <si>
    <t>Agregovaná položka</t>
  </si>
  <si>
    <t>POL2_</t>
  </si>
  <si>
    <t>871313121RU3</t>
  </si>
  <si>
    <t>Montáž trub z plastu, gumový kroužek, DN 150 včetně dodávky trub KG SN4 150x4,0x5000</t>
  </si>
  <si>
    <t>51,0+28,0</t>
  </si>
  <si>
    <t>895941311R00</t>
  </si>
  <si>
    <t>Zřízení vpusti uliční z dílců typ UVB - 50</t>
  </si>
  <si>
    <t>899203111RT3</t>
  </si>
  <si>
    <t>Osazení mříží litinových s rámem do 150kg včetně dodávky vtokové mříže 500 x 500 mm, D400</t>
  </si>
  <si>
    <t>55343925R</t>
  </si>
  <si>
    <t>Kalový koš pozink. A4 DIN 4052, pro rám 500/500 vysoký</t>
  </si>
  <si>
    <t>592238510R</t>
  </si>
  <si>
    <t>TBV-Q 450/300/2a dno bez výtoku - kalová prohlubeň</t>
  </si>
  <si>
    <t>59223858R</t>
  </si>
  <si>
    <t>TBV-Q 450/555/5d skruž horní</t>
  </si>
  <si>
    <t>5922386320R</t>
  </si>
  <si>
    <t>TBV-Q 450/350/3a skruž středová s otvorem DN 150</t>
  </si>
  <si>
    <t>59223864R</t>
  </si>
  <si>
    <t>TBV-Q 390/60/10a vyrovnávací prstenec</t>
  </si>
  <si>
    <t>711767278R00</t>
  </si>
  <si>
    <t>Opracování prostupů,pryž,příruba,tmel,D do 200 mm</t>
  </si>
  <si>
    <t>899623151R00</t>
  </si>
  <si>
    <t>Obetonování potrubí nebo  betonem C16/20</t>
  </si>
  <si>
    <t>prostup drenáže OS : 2*3,14*0,20*0,20*2</t>
  </si>
  <si>
    <t>970051160R00</t>
  </si>
  <si>
    <t>Vrtání jádrové do ŽB do D 150 mm</t>
  </si>
  <si>
    <t>napojení do stáv šachtice : 0,300</t>
  </si>
  <si>
    <t>0,300</t>
  </si>
  <si>
    <t>napojení so šachty v kom. : 0,12</t>
  </si>
  <si>
    <t>970051100R00</t>
  </si>
  <si>
    <t>Vrtání jádrové do ŽB do D 100 mm</t>
  </si>
  <si>
    <t>prostup drenáže OS : 2*0,200</t>
  </si>
  <si>
    <t>998276101R00</t>
  </si>
  <si>
    <t>Přesun hmot, trubní vedení plastová, otevř. výkop</t>
  </si>
  <si>
    <t>na vzdálenost 15 m od hrany výkopu nebo od okraje šachty</t>
  </si>
  <si>
    <t>711786066R00.</t>
  </si>
  <si>
    <t>Těsnění prostupů trub, tmelem, D do 200 mm</t>
  </si>
  <si>
    <t>23521230R</t>
  </si>
  <si>
    <t>Pryskyřice epoxidová ChS Epoxy 531</t>
  </si>
  <si>
    <t>005111021R</t>
  </si>
  <si>
    <t>Vytyčení inženýrských sítí</t>
  </si>
  <si>
    <t>Soubor</t>
  </si>
  <si>
    <t>POL99_8</t>
  </si>
  <si>
    <t>Zaměření a vytýčení stávajících inženýrských sítí v místě stavby z hlediska jejich ochrany při provádění stavby.</t>
  </si>
  <si>
    <t>005121 R</t>
  </si>
  <si>
    <t>Zařízení staveniště</t>
  </si>
  <si>
    <t>Veškeré náklady spojené s vybudováním, provozem a odstraněním zařízení staveniště.</t>
  </si>
  <si>
    <t>00511 R</t>
  </si>
  <si>
    <t xml:space="preserve">Geodetické práce 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</si>
  <si>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</si>
  <si>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</si>
  <si>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</si>
  <si>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</si>
  <si>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</si>
  <si>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</si>
  <si>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</si>
  <si>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</si>
  <si>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</si>
  <si>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</si>
  <si>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</si>
  <si>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</si>
  <si>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ONR1</t>
  </si>
  <si>
    <t xml:space="preserve">Čištění stávající komunikace  </t>
  </si>
  <si>
    <t>Náklady na provedení skutečného zaměření stavby v rozsahu nezbytném pro zápis změny do katastru nemovitostí.</t>
  </si>
  <si>
    <t>ONR2</t>
  </si>
  <si>
    <t>Uvedení pozemků dotčených stavbou do původního stavu</t>
  </si>
  <si>
    <t>soubor</t>
  </si>
  <si>
    <t>ONR3</t>
  </si>
  <si>
    <t>Zajištění všech požadovaných zkoušek nezávislou laboratoří</t>
  </si>
  <si>
    <t>Popis stavby: Chodník kolem tratě, Hrádek, Etapa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</si>
</sst>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4" t="s">
        <v>41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1"/>
  <sheetViews>
    <sheetView showGridLines="0" tabSelected="1" topLeftCell="B32" zoomScaleNormal="100" zoomScaleSheetLayoutView="75" workbookViewId="0">
      <selection activeCell="B51" sqref="B5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9" t="s">
        <v>4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6" t="s">
        <v>24</v>
      </c>
      <c r="C2" s="77"/>
      <c r="D2" s="78"/>
      <c r="E2" s="235" t="s">
        <v>44</v>
      </c>
      <c r="F2" s="236"/>
      <c r="G2" s="236"/>
      <c r="H2" s="236"/>
      <c r="I2" s="236"/>
      <c r="J2" s="237"/>
      <c r="O2" s="1"/>
    </row>
    <row r="3" spans="1:15" ht="27" hidden="1" customHeight="1" x14ac:dyDescent="0.2">
      <c r="A3" s="2"/>
      <c r="B3" s="79"/>
      <c r="C3" s="77"/>
      <c r="D3" s="80"/>
      <c r="E3" s="238"/>
      <c r="F3" s="239"/>
      <c r="G3" s="239"/>
      <c r="H3" s="239"/>
      <c r="I3" s="239"/>
      <c r="J3" s="240"/>
    </row>
    <row r="4" spans="1:15" ht="23.25" customHeight="1" x14ac:dyDescent="0.2">
      <c r="A4" s="2"/>
      <c r="B4" s="81"/>
      <c r="C4" s="82"/>
      <c r="D4" s="83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23</v>
      </c>
      <c r="D5" s="223"/>
      <c r="E5" s="224"/>
      <c r="F5" s="224"/>
      <c r="G5" s="224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5"/>
      <c r="E6" s="226"/>
      <c r="F6" s="226"/>
      <c r="G6" s="226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7"/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2"/>
      <c r="E11" s="242"/>
      <c r="F11" s="242"/>
      <c r="G11" s="242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1"/>
      <c r="F15" s="241"/>
      <c r="G15" s="243"/>
      <c r="H15" s="243"/>
      <c r="I15" s="243" t="s">
        <v>31</v>
      </c>
      <c r="J15" s="244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07"/>
      <c r="F16" s="208"/>
      <c r="G16" s="207"/>
      <c r="H16" s="208"/>
      <c r="I16" s="207">
        <f>SUMIF(F64:F77,A16,I64:I77)+SUMIF(F64:F77,"PSU",I64:I77)</f>
        <v>0</v>
      </c>
      <c r="J16" s="209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07"/>
      <c r="F17" s="208"/>
      <c r="G17" s="207"/>
      <c r="H17" s="208"/>
      <c r="I17" s="207">
        <f>SUMIF(F64:F77,A17,I64:I77)</f>
        <v>0</v>
      </c>
      <c r="J17" s="209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07"/>
      <c r="F18" s="208"/>
      <c r="G18" s="207"/>
      <c r="H18" s="208"/>
      <c r="I18" s="207">
        <f>SUMIF(F64:F77,A18,I64:I77)</f>
        <v>0</v>
      </c>
      <c r="J18" s="209"/>
    </row>
    <row r="19" spans="1:10" ht="23.25" customHeight="1" x14ac:dyDescent="0.2">
      <c r="A19" s="138" t="s">
        <v>94</v>
      </c>
      <c r="B19" s="38" t="s">
        <v>29</v>
      </c>
      <c r="C19" s="62"/>
      <c r="D19" s="63"/>
      <c r="E19" s="207"/>
      <c r="F19" s="208"/>
      <c r="G19" s="207"/>
      <c r="H19" s="208"/>
      <c r="I19" s="207">
        <f>SUMIF(F64:F77,A19,I64:I77)</f>
        <v>0</v>
      </c>
      <c r="J19" s="209"/>
    </row>
    <row r="20" spans="1:10" ht="23.25" customHeight="1" x14ac:dyDescent="0.2">
      <c r="A20" s="138" t="s">
        <v>95</v>
      </c>
      <c r="B20" s="38" t="s">
        <v>30</v>
      </c>
      <c r="C20" s="62"/>
      <c r="D20" s="63"/>
      <c r="E20" s="207"/>
      <c r="F20" s="208"/>
      <c r="G20" s="207"/>
      <c r="H20" s="208"/>
      <c r="I20" s="207">
        <f>SUMIF(F64:F77,A20,I64:I77)</f>
        <v>0</v>
      </c>
      <c r="J20" s="209"/>
    </row>
    <row r="21" spans="1:10" ht="23.25" customHeight="1" x14ac:dyDescent="0.2">
      <c r="A21" s="2"/>
      <c r="B21" s="48" t="s">
        <v>31</v>
      </c>
      <c r="C21" s="64"/>
      <c r="D21" s="65"/>
      <c r="E21" s="210"/>
      <c r="F21" s="245"/>
      <c r="G21" s="210"/>
      <c r="H21" s="245"/>
      <c r="I21" s="210">
        <f>SUM(I16:J20)</f>
        <v>0</v>
      </c>
      <c r="J21" s="21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3">
        <f>A23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2">
        <f>A25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4">
        <f>CenaCelkem-(ZakladDPHSni+DPHSni+ZakladDPHZakl+DPHZakl)</f>
        <v>0</v>
      </c>
      <c r="H27" s="234"/>
      <c r="I27" s="234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13">
        <f>ZakladDPHSniVypocet+ZakladDPHZaklVypocet</f>
        <v>0</v>
      </c>
      <c r="H28" s="213"/>
      <c r="I28" s="213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12">
        <f>A27</f>
        <v>0</v>
      </c>
      <c r="H29" s="212"/>
      <c r="I29" s="212"/>
      <c r="J29" s="119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45</v>
      </c>
      <c r="C39" s="198"/>
      <c r="D39" s="198"/>
      <c r="E39" s="198"/>
      <c r="F39" s="99">
        <f>'SO 101 1 Pol'!AE143+'SO 102 1 Pol'!AE75+'SO 103 1 Pol'!AE83+'VRN 1 Pol'!AE28</f>
        <v>0</v>
      </c>
      <c r="G39" s="100">
        <f>'SO 101 1 Pol'!AF143+'SO 102 1 Pol'!AF75+'SO 103 1 Pol'!AF83+'VRN 1 Pol'!AF28</f>
        <v>0</v>
      </c>
      <c r="H39" s="101">
        <f t="shared" ref="H39:H47" si="1">(F39*SazbaDPH1/100)+(G39*SazbaDPH2/100)</f>
        <v>0</v>
      </c>
      <c r="I39" s="101">
        <f t="shared" ref="I39:I47" si="2">F39+G39+H39</f>
        <v>0</v>
      </c>
      <c r="J39" s="102" t="str">
        <f t="shared" ref="J39:J47" si="3">IF(CenaCelkemVypocet=0,"",I39/CenaCelkemVypocet*100)</f>
        <v/>
      </c>
    </row>
    <row r="40" spans="1:10" ht="25.5" customHeight="1" x14ac:dyDescent="0.2">
      <c r="A40" s="88">
        <v>2</v>
      </c>
      <c r="B40" s="103" t="s">
        <v>46</v>
      </c>
      <c r="C40" s="197" t="s">
        <v>47</v>
      </c>
      <c r="D40" s="197"/>
      <c r="E40" s="197"/>
      <c r="F40" s="104">
        <f>'SO 101 1 Pol'!AE143</f>
        <v>0</v>
      </c>
      <c r="G40" s="105">
        <f>'SO 101 1 Pol'!AF143</f>
        <v>0</v>
      </c>
      <c r="H40" s="105">
        <f t="shared" si="1"/>
        <v>0</v>
      </c>
      <c r="I40" s="105">
        <f t="shared" si="2"/>
        <v>0</v>
      </c>
      <c r="J40" s="106" t="str">
        <f t="shared" si="3"/>
        <v/>
      </c>
    </row>
    <row r="41" spans="1:10" ht="25.5" customHeight="1" x14ac:dyDescent="0.2">
      <c r="A41" s="88">
        <v>3</v>
      </c>
      <c r="B41" s="107" t="s">
        <v>48</v>
      </c>
      <c r="C41" s="198" t="s">
        <v>47</v>
      </c>
      <c r="D41" s="198"/>
      <c r="E41" s="198"/>
      <c r="F41" s="108">
        <f>'SO 101 1 Pol'!AE143</f>
        <v>0</v>
      </c>
      <c r="G41" s="101">
        <f>'SO 101 1 Pol'!AF143</f>
        <v>0</v>
      </c>
      <c r="H41" s="101">
        <f t="shared" si="1"/>
        <v>0</v>
      </c>
      <c r="I41" s="101">
        <f t="shared" si="2"/>
        <v>0</v>
      </c>
      <c r="J41" s="102" t="str">
        <f t="shared" si="3"/>
        <v/>
      </c>
    </row>
    <row r="42" spans="1:10" ht="25.5" customHeight="1" x14ac:dyDescent="0.2">
      <c r="A42" s="88">
        <v>2</v>
      </c>
      <c r="B42" s="103" t="s">
        <v>49</v>
      </c>
      <c r="C42" s="197" t="s">
        <v>50</v>
      </c>
      <c r="D42" s="197"/>
      <c r="E42" s="197"/>
      <c r="F42" s="104">
        <f>'SO 102 1 Pol'!AE75</f>
        <v>0</v>
      </c>
      <c r="G42" s="105">
        <f>'SO 102 1 Pol'!AF75</f>
        <v>0</v>
      </c>
      <c r="H42" s="105">
        <f t="shared" si="1"/>
        <v>0</v>
      </c>
      <c r="I42" s="105">
        <f t="shared" si="2"/>
        <v>0</v>
      </c>
      <c r="J42" s="106" t="str">
        <f t="shared" si="3"/>
        <v/>
      </c>
    </row>
    <row r="43" spans="1:10" ht="25.5" customHeight="1" x14ac:dyDescent="0.2">
      <c r="A43" s="88">
        <v>3</v>
      </c>
      <c r="B43" s="107" t="s">
        <v>48</v>
      </c>
      <c r="C43" s="198" t="s">
        <v>50</v>
      </c>
      <c r="D43" s="198"/>
      <c r="E43" s="198"/>
      <c r="F43" s="108">
        <f>'SO 102 1 Pol'!AE75</f>
        <v>0</v>
      </c>
      <c r="G43" s="101">
        <f>'SO 102 1 Pol'!AF75</f>
        <v>0</v>
      </c>
      <c r="H43" s="101">
        <f t="shared" si="1"/>
        <v>0</v>
      </c>
      <c r="I43" s="101">
        <f t="shared" si="2"/>
        <v>0</v>
      </c>
      <c r="J43" s="102" t="str">
        <f t="shared" si="3"/>
        <v/>
      </c>
    </row>
    <row r="44" spans="1:10" ht="25.5" customHeight="1" x14ac:dyDescent="0.2">
      <c r="A44" s="88">
        <v>2</v>
      </c>
      <c r="B44" s="103" t="s">
        <v>51</v>
      </c>
      <c r="C44" s="197" t="s">
        <v>52</v>
      </c>
      <c r="D44" s="197"/>
      <c r="E44" s="197"/>
      <c r="F44" s="104">
        <f>'SO 103 1 Pol'!AE83</f>
        <v>0</v>
      </c>
      <c r="G44" s="105">
        <f>'SO 103 1 Pol'!AF83</f>
        <v>0</v>
      </c>
      <c r="H44" s="105">
        <f t="shared" si="1"/>
        <v>0</v>
      </c>
      <c r="I44" s="105">
        <f t="shared" si="2"/>
        <v>0</v>
      </c>
      <c r="J44" s="106" t="str">
        <f t="shared" si="3"/>
        <v/>
      </c>
    </row>
    <row r="45" spans="1:10" ht="25.5" customHeight="1" x14ac:dyDescent="0.2">
      <c r="A45" s="88">
        <v>3</v>
      </c>
      <c r="B45" s="107" t="s">
        <v>48</v>
      </c>
      <c r="C45" s="198" t="s">
        <v>52</v>
      </c>
      <c r="D45" s="198"/>
      <c r="E45" s="198"/>
      <c r="F45" s="108">
        <f>'SO 103 1 Pol'!AE83</f>
        <v>0</v>
      </c>
      <c r="G45" s="101">
        <f>'SO 103 1 Pol'!AF83</f>
        <v>0</v>
      </c>
      <c r="H45" s="101">
        <f t="shared" si="1"/>
        <v>0</v>
      </c>
      <c r="I45" s="101">
        <f t="shared" si="2"/>
        <v>0</v>
      </c>
      <c r="J45" s="102" t="str">
        <f t="shared" si="3"/>
        <v/>
      </c>
    </row>
    <row r="46" spans="1:10" ht="25.5" customHeight="1" x14ac:dyDescent="0.2">
      <c r="A46" s="88">
        <v>2</v>
      </c>
      <c r="B46" s="103" t="s">
        <v>53</v>
      </c>
      <c r="C46" s="197" t="s">
        <v>54</v>
      </c>
      <c r="D46" s="197"/>
      <c r="E46" s="197"/>
      <c r="F46" s="104">
        <f>'VRN 1 Pol'!AE28</f>
        <v>0</v>
      </c>
      <c r="G46" s="105">
        <f>'VRN 1 Pol'!AF28</f>
        <v>0</v>
      </c>
      <c r="H46" s="105">
        <f t="shared" si="1"/>
        <v>0</v>
      </c>
      <c r="I46" s="105">
        <f t="shared" si="2"/>
        <v>0</v>
      </c>
      <c r="J46" s="106" t="str">
        <f t="shared" si="3"/>
        <v/>
      </c>
    </row>
    <row r="47" spans="1:10" ht="25.5" customHeight="1" x14ac:dyDescent="0.2">
      <c r="A47" s="88">
        <v>3</v>
      </c>
      <c r="B47" s="107" t="s">
        <v>48</v>
      </c>
      <c r="C47" s="198" t="s">
        <v>54</v>
      </c>
      <c r="D47" s="198"/>
      <c r="E47" s="198"/>
      <c r="F47" s="108">
        <f>'VRN 1 Pol'!AE28</f>
        <v>0</v>
      </c>
      <c r="G47" s="101">
        <f>'VRN 1 Pol'!AF28</f>
        <v>0</v>
      </c>
      <c r="H47" s="101">
        <f t="shared" si="1"/>
        <v>0</v>
      </c>
      <c r="I47" s="101">
        <f t="shared" si="2"/>
        <v>0</v>
      </c>
      <c r="J47" s="102" t="str">
        <f t="shared" si="3"/>
        <v/>
      </c>
    </row>
    <row r="48" spans="1:10" ht="25.5" customHeight="1" x14ac:dyDescent="0.2">
      <c r="A48" s="88"/>
      <c r="B48" s="199" t="s">
        <v>55</v>
      </c>
      <c r="C48" s="200"/>
      <c r="D48" s="200"/>
      <c r="E48" s="201"/>
      <c r="F48" s="109">
        <f>SUMIF(A39:A47,"=1",F39:F47)</f>
        <v>0</v>
      </c>
      <c r="G48" s="110">
        <f>SUMIF(A39:A47,"=1",G39:G47)</f>
        <v>0</v>
      </c>
      <c r="H48" s="110">
        <f>SUMIF(A39:A47,"=1",H39:H47)</f>
        <v>0</v>
      </c>
      <c r="I48" s="110">
        <f>SUMIF(A39:A47,"=1",I39:I47)</f>
        <v>0</v>
      </c>
      <c r="J48" s="111">
        <f>SUMIF(A39:A47,"=1",J39:J47)</f>
        <v>0</v>
      </c>
    </row>
    <row r="50" spans="1:10" x14ac:dyDescent="0.2">
      <c r="A50" t="s">
        <v>57</v>
      </c>
      <c r="B50" t="s">
        <v>480</v>
      </c>
    </row>
    <row r="51" spans="1:10" x14ac:dyDescent="0.2">
      <c r="A51" t="s">
        <v>58</v>
      </c>
      <c r="B51" t="s">
        <v>59</v>
      </c>
    </row>
    <row r="52" spans="1:10" x14ac:dyDescent="0.2">
      <c r="A52" t="s">
        <v>60</v>
      </c>
      <c r="B52" t="s">
        <v>61</v>
      </c>
    </row>
    <row r="53" spans="1:10" x14ac:dyDescent="0.2">
      <c r="A53" t="s">
        <v>58</v>
      </c>
      <c r="B53" t="s">
        <v>62</v>
      </c>
    </row>
    <row r="54" spans="1:10" x14ac:dyDescent="0.2">
      <c r="A54" t="s">
        <v>60</v>
      </c>
      <c r="B54" t="s">
        <v>63</v>
      </c>
    </row>
    <row r="55" spans="1:10" x14ac:dyDescent="0.2">
      <c r="A55" t="s">
        <v>58</v>
      </c>
      <c r="B55" t="s">
        <v>64</v>
      </c>
    </row>
    <row r="56" spans="1:10" x14ac:dyDescent="0.2">
      <c r="A56" t="s">
        <v>60</v>
      </c>
      <c r="B56" t="s">
        <v>65</v>
      </c>
    </row>
    <row r="57" spans="1:10" x14ac:dyDescent="0.2">
      <c r="A57" t="s">
        <v>58</v>
      </c>
      <c r="B57" t="s">
        <v>66</v>
      </c>
    </row>
    <row r="58" spans="1:10" x14ac:dyDescent="0.2">
      <c r="A58" t="s">
        <v>60</v>
      </c>
      <c r="B58" t="s">
        <v>67</v>
      </c>
    </row>
    <row r="61" spans="1:10" ht="15.75" x14ac:dyDescent="0.25">
      <c r="B61" s="120" t="s">
        <v>68</v>
      </c>
    </row>
    <row r="63" spans="1:10" ht="25.5" customHeight="1" x14ac:dyDescent="0.2">
      <c r="A63" s="122"/>
      <c r="B63" s="125" t="s">
        <v>18</v>
      </c>
      <c r="C63" s="125" t="s">
        <v>6</v>
      </c>
      <c r="D63" s="126"/>
      <c r="E63" s="126"/>
      <c r="F63" s="127" t="s">
        <v>69</v>
      </c>
      <c r="G63" s="127"/>
      <c r="H63" s="127"/>
      <c r="I63" s="127" t="s">
        <v>31</v>
      </c>
      <c r="J63" s="127" t="s">
        <v>0</v>
      </c>
    </row>
    <row r="64" spans="1:10" ht="36.75" customHeight="1" x14ac:dyDescent="0.2">
      <c r="A64" s="123"/>
      <c r="B64" s="128" t="s">
        <v>48</v>
      </c>
      <c r="C64" s="195" t="s">
        <v>70</v>
      </c>
      <c r="D64" s="196"/>
      <c r="E64" s="196"/>
      <c r="F64" s="134" t="s">
        <v>26</v>
      </c>
      <c r="G64" s="135"/>
      <c r="H64" s="135"/>
      <c r="I64" s="135">
        <f>'SO 101 1 Pol'!G8+'SO 102 1 Pol'!G8+'SO 103 1 Pol'!G8</f>
        <v>0</v>
      </c>
      <c r="J64" s="132" t="str">
        <f>IF(I78=0,"",I64/I78*100)</f>
        <v/>
      </c>
    </row>
    <row r="65" spans="1:10" ht="36.75" customHeight="1" x14ac:dyDescent="0.2">
      <c r="A65" s="123"/>
      <c r="B65" s="128" t="s">
        <v>71</v>
      </c>
      <c r="C65" s="195" t="s">
        <v>72</v>
      </c>
      <c r="D65" s="196"/>
      <c r="E65" s="196"/>
      <c r="F65" s="134" t="s">
        <v>26</v>
      </c>
      <c r="G65" s="135"/>
      <c r="H65" s="135"/>
      <c r="I65" s="135">
        <f>'SO 101 1 Pol'!G59+'SO 102 1 Pol'!G41+'SO 103 1 Pol'!G30</f>
        <v>0</v>
      </c>
      <c r="J65" s="132" t="str">
        <f>IF(I78=0,"",I65/I78*100)</f>
        <v/>
      </c>
    </row>
    <row r="66" spans="1:10" ht="36.75" customHeight="1" x14ac:dyDescent="0.2">
      <c r="A66" s="123"/>
      <c r="B66" s="128" t="s">
        <v>73</v>
      </c>
      <c r="C66" s="195" t="s">
        <v>74</v>
      </c>
      <c r="D66" s="196"/>
      <c r="E66" s="196"/>
      <c r="F66" s="134" t="s">
        <v>26</v>
      </c>
      <c r="G66" s="135"/>
      <c r="H66" s="135"/>
      <c r="I66" s="135">
        <f>'SO 101 1 Pol'!G79</f>
        <v>0</v>
      </c>
      <c r="J66" s="132" t="str">
        <f>IF(I78=0,"",I66/I78*100)</f>
        <v/>
      </c>
    </row>
    <row r="67" spans="1:10" ht="36.75" customHeight="1" x14ac:dyDescent="0.2">
      <c r="A67" s="123"/>
      <c r="B67" s="128" t="s">
        <v>75</v>
      </c>
      <c r="C67" s="195" t="s">
        <v>76</v>
      </c>
      <c r="D67" s="196"/>
      <c r="E67" s="196"/>
      <c r="F67" s="134" t="s">
        <v>26</v>
      </c>
      <c r="G67" s="135"/>
      <c r="H67" s="135"/>
      <c r="I67" s="135">
        <f>'SO 103 1 Pol'!G40</f>
        <v>0</v>
      </c>
      <c r="J67" s="132" t="str">
        <f>IF(I78=0,"",I67/I78*100)</f>
        <v/>
      </c>
    </row>
    <row r="68" spans="1:10" ht="36.75" customHeight="1" x14ac:dyDescent="0.2">
      <c r="A68" s="123"/>
      <c r="B68" s="128" t="s">
        <v>77</v>
      </c>
      <c r="C68" s="195" t="s">
        <v>78</v>
      </c>
      <c r="D68" s="196"/>
      <c r="E68" s="196"/>
      <c r="F68" s="134" t="s">
        <v>26</v>
      </c>
      <c r="G68" s="135"/>
      <c r="H68" s="135"/>
      <c r="I68" s="135">
        <f>'SO 101 1 Pol'!G86+'SO 102 1 Pol'!G44+'SO 103 1 Pol'!G45</f>
        <v>0</v>
      </c>
      <c r="J68" s="132" t="str">
        <f>IF(I78=0,"",I68/I78*100)</f>
        <v/>
      </c>
    </row>
    <row r="69" spans="1:10" ht="36.75" customHeight="1" x14ac:dyDescent="0.2">
      <c r="A69" s="123"/>
      <c r="B69" s="128" t="s">
        <v>79</v>
      </c>
      <c r="C69" s="195" t="s">
        <v>80</v>
      </c>
      <c r="D69" s="196"/>
      <c r="E69" s="196"/>
      <c r="F69" s="134" t="s">
        <v>26</v>
      </c>
      <c r="G69" s="135"/>
      <c r="H69" s="135"/>
      <c r="I69" s="135">
        <f>'SO 103 1 Pol'!G50</f>
        <v>0</v>
      </c>
      <c r="J69" s="132" t="str">
        <f>IF(I78=0,"",I69/I78*100)</f>
        <v/>
      </c>
    </row>
    <row r="70" spans="1:10" ht="36.75" customHeight="1" x14ac:dyDescent="0.2">
      <c r="A70" s="123"/>
      <c r="B70" s="128" t="s">
        <v>81</v>
      </c>
      <c r="C70" s="195" t="s">
        <v>82</v>
      </c>
      <c r="D70" s="196"/>
      <c r="E70" s="196"/>
      <c r="F70" s="134" t="s">
        <v>26</v>
      </c>
      <c r="G70" s="135"/>
      <c r="H70" s="135"/>
      <c r="I70" s="135">
        <f>'SO 101 1 Pol'!G109+'SO 102 1 Pol'!G57</f>
        <v>0</v>
      </c>
      <c r="J70" s="132" t="str">
        <f>IF(I78=0,"",I70/I78*100)</f>
        <v/>
      </c>
    </row>
    <row r="71" spans="1:10" ht="36.75" customHeight="1" x14ac:dyDescent="0.2">
      <c r="A71" s="123"/>
      <c r="B71" s="128" t="s">
        <v>83</v>
      </c>
      <c r="C71" s="195" t="s">
        <v>84</v>
      </c>
      <c r="D71" s="196"/>
      <c r="E71" s="196"/>
      <c r="F71" s="134" t="s">
        <v>26</v>
      </c>
      <c r="G71" s="135"/>
      <c r="H71" s="135"/>
      <c r="I71" s="135">
        <f>'SO 102 1 Pol'!G63+'SO 103 1 Pol'!G63</f>
        <v>0</v>
      </c>
      <c r="J71" s="132" t="str">
        <f>IF(I78=0,"",I71/I78*100)</f>
        <v/>
      </c>
    </row>
    <row r="72" spans="1:10" ht="36.75" customHeight="1" x14ac:dyDescent="0.2">
      <c r="A72" s="123"/>
      <c r="B72" s="128" t="s">
        <v>85</v>
      </c>
      <c r="C72" s="195" t="s">
        <v>86</v>
      </c>
      <c r="D72" s="196"/>
      <c r="E72" s="196"/>
      <c r="F72" s="134" t="s">
        <v>26</v>
      </c>
      <c r="G72" s="135"/>
      <c r="H72" s="135"/>
      <c r="I72" s="135">
        <f>'SO 101 1 Pol'!G129+'SO 102 1 Pol'!G65+'SO 103 1 Pol'!G70</f>
        <v>0</v>
      </c>
      <c r="J72" s="132" t="str">
        <f>IF(I78=0,"",I72/I78*100)</f>
        <v/>
      </c>
    </row>
    <row r="73" spans="1:10" ht="36.75" customHeight="1" x14ac:dyDescent="0.2">
      <c r="A73" s="123"/>
      <c r="B73" s="128" t="s">
        <v>87</v>
      </c>
      <c r="C73" s="195" t="s">
        <v>88</v>
      </c>
      <c r="D73" s="196"/>
      <c r="E73" s="196"/>
      <c r="F73" s="134" t="s">
        <v>27</v>
      </c>
      <c r="G73" s="135"/>
      <c r="H73" s="135"/>
      <c r="I73" s="135">
        <f>'SO 101 1 Pol'!G131+'SO 103 1 Pol'!G73</f>
        <v>0</v>
      </c>
      <c r="J73" s="132" t="str">
        <f>IF(I78=0,"",I73/I78*100)</f>
        <v/>
      </c>
    </row>
    <row r="74" spans="1:10" ht="36.75" customHeight="1" x14ac:dyDescent="0.2">
      <c r="A74" s="123"/>
      <c r="B74" s="128" t="s">
        <v>89</v>
      </c>
      <c r="C74" s="195" t="s">
        <v>90</v>
      </c>
      <c r="D74" s="196"/>
      <c r="E74" s="196"/>
      <c r="F74" s="134" t="s">
        <v>27</v>
      </c>
      <c r="G74" s="135"/>
      <c r="H74" s="135"/>
      <c r="I74" s="135">
        <f>'SO 101 1 Pol'!G135</f>
        <v>0</v>
      </c>
      <c r="J74" s="132" t="str">
        <f>IF(I78=0,"",I74/I78*100)</f>
        <v/>
      </c>
    </row>
    <row r="75" spans="1:10" ht="36.75" customHeight="1" x14ac:dyDescent="0.2">
      <c r="A75" s="123"/>
      <c r="B75" s="128" t="s">
        <v>91</v>
      </c>
      <c r="C75" s="195" t="s">
        <v>92</v>
      </c>
      <c r="D75" s="196"/>
      <c r="E75" s="196"/>
      <c r="F75" s="134" t="s">
        <v>93</v>
      </c>
      <c r="G75" s="135"/>
      <c r="H75" s="135"/>
      <c r="I75" s="135">
        <f>'SO 101 1 Pol'!G137+'SO 102 1 Pol'!G67+'SO 103 1 Pol'!G77</f>
        <v>0</v>
      </c>
      <c r="J75" s="132" t="str">
        <f>IF(I78=0,"",I75/I78*100)</f>
        <v/>
      </c>
    </row>
    <row r="76" spans="1:10" ht="36.75" customHeight="1" x14ac:dyDescent="0.2">
      <c r="A76" s="123"/>
      <c r="B76" s="128" t="s">
        <v>94</v>
      </c>
      <c r="C76" s="195" t="s">
        <v>29</v>
      </c>
      <c r="D76" s="196"/>
      <c r="E76" s="196"/>
      <c r="F76" s="134" t="s">
        <v>94</v>
      </c>
      <c r="G76" s="135"/>
      <c r="H76" s="135"/>
      <c r="I76" s="135">
        <f>'VRN 1 Pol'!G8</f>
        <v>0</v>
      </c>
      <c r="J76" s="132" t="str">
        <f>IF(I78=0,"",I76/I78*100)</f>
        <v/>
      </c>
    </row>
    <row r="77" spans="1:10" ht="36.75" customHeight="1" x14ac:dyDescent="0.2">
      <c r="A77" s="123"/>
      <c r="B77" s="128" t="s">
        <v>95</v>
      </c>
      <c r="C77" s="195" t="s">
        <v>30</v>
      </c>
      <c r="D77" s="196"/>
      <c r="E77" s="196"/>
      <c r="F77" s="134" t="s">
        <v>95</v>
      </c>
      <c r="G77" s="135"/>
      <c r="H77" s="135"/>
      <c r="I77" s="135">
        <f>'VRN 1 Pol'!G13</f>
        <v>0</v>
      </c>
      <c r="J77" s="132" t="str">
        <f>IF(I78=0,"",I77/I78*100)</f>
        <v/>
      </c>
    </row>
    <row r="78" spans="1:10" ht="25.5" customHeight="1" x14ac:dyDescent="0.2">
      <c r="A78" s="124"/>
      <c r="B78" s="129" t="s">
        <v>1</v>
      </c>
      <c r="C78" s="130"/>
      <c r="D78" s="131"/>
      <c r="E78" s="131"/>
      <c r="F78" s="136"/>
      <c r="G78" s="137"/>
      <c r="H78" s="137"/>
      <c r="I78" s="137">
        <f>SUM(I64:I77)</f>
        <v>0</v>
      </c>
      <c r="J78" s="133">
        <f>SUM(J64:J77)</f>
        <v>0</v>
      </c>
    </row>
    <row r="79" spans="1:10" x14ac:dyDescent="0.2">
      <c r="F79" s="86"/>
      <c r="G79" s="86"/>
      <c r="H79" s="86"/>
      <c r="I79" s="86"/>
      <c r="J79" s="87"/>
    </row>
    <row r="80" spans="1:10" x14ac:dyDescent="0.2">
      <c r="F80" s="86"/>
      <c r="G80" s="86"/>
      <c r="H80" s="86"/>
      <c r="I80" s="86"/>
      <c r="J80" s="87"/>
    </row>
    <row r="81" spans="6:10" x14ac:dyDescent="0.2">
      <c r="F81" s="86"/>
      <c r="G81" s="86"/>
      <c r="H81" s="86"/>
      <c r="I81" s="86"/>
      <c r="J81" s="87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B48:E48"/>
    <mergeCell ref="C64:E64"/>
    <mergeCell ref="C65:E65"/>
    <mergeCell ref="C66:E66"/>
    <mergeCell ref="C67:E67"/>
    <mergeCell ref="C68:E68"/>
    <mergeCell ref="C74:E74"/>
    <mergeCell ref="C75:E75"/>
    <mergeCell ref="C76:E76"/>
    <mergeCell ref="C77:E77"/>
    <mergeCell ref="C69:E69"/>
    <mergeCell ref="C70:E70"/>
    <mergeCell ref="C71:E71"/>
    <mergeCell ref="C72:E72"/>
    <mergeCell ref="C73:E7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7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8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9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10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5DAF-6574-4E08-AAF0-5C32A1B06186}">
  <sheetPr>
    <outlinePr summaryBelow="0"/>
  </sheetPr>
  <dimension ref="A1:BH5000"/>
  <sheetViews>
    <sheetView workbookViewId="0">
      <pane xSplit="1" topLeftCell="B1" activePane="topRight" state="frozen"/>
      <selection activeCell="A8" sqref="A8"/>
      <selection pane="topRight" sqref="A1:G1"/>
    </sheetView>
  </sheetViews>
  <sheetFormatPr defaultRowHeight="12.75" outlineLevelRow="1" x14ac:dyDescent="0.2"/>
  <cols>
    <col min="1" max="1" width="3.42578125" customWidth="1"/>
    <col min="2" max="2" width="12.7109375" style="121" customWidth="1"/>
    <col min="3" max="3" width="38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96</v>
      </c>
    </row>
    <row r="2" spans="1:60" ht="25.15" customHeight="1" x14ac:dyDescent="0.2">
      <c r="A2" s="139" t="s">
        <v>8</v>
      </c>
      <c r="B2" s="49" t="s">
        <v>43</v>
      </c>
      <c r="C2" s="253" t="s">
        <v>44</v>
      </c>
      <c r="D2" s="254"/>
      <c r="E2" s="254"/>
      <c r="F2" s="254"/>
      <c r="G2" s="255"/>
      <c r="AG2" t="s">
        <v>97</v>
      </c>
    </row>
    <row r="3" spans="1:60" ht="25.15" customHeight="1" x14ac:dyDescent="0.2">
      <c r="A3" s="139" t="s">
        <v>9</v>
      </c>
      <c r="B3" s="49" t="s">
        <v>46</v>
      </c>
      <c r="C3" s="253" t="s">
        <v>47</v>
      </c>
      <c r="D3" s="254"/>
      <c r="E3" s="254"/>
      <c r="F3" s="254"/>
      <c r="G3" s="255"/>
      <c r="AC3" s="121" t="s">
        <v>97</v>
      </c>
      <c r="AG3" t="s">
        <v>98</v>
      </c>
    </row>
    <row r="4" spans="1:60" ht="25.15" customHeight="1" x14ac:dyDescent="0.2">
      <c r="A4" s="140" t="s">
        <v>10</v>
      </c>
      <c r="B4" s="141" t="s">
        <v>48</v>
      </c>
      <c r="C4" s="256" t="s">
        <v>47</v>
      </c>
      <c r="D4" s="257"/>
      <c r="E4" s="257"/>
      <c r="F4" s="257"/>
      <c r="G4" s="258"/>
      <c r="AG4" t="s">
        <v>99</v>
      </c>
    </row>
    <row r="5" spans="1:60" x14ac:dyDescent="0.2">
      <c r="D5" s="10"/>
    </row>
    <row r="6" spans="1:60" ht="38.25" x14ac:dyDescent="0.2">
      <c r="A6" s="143" t="s">
        <v>100</v>
      </c>
      <c r="B6" s="145" t="s">
        <v>101</v>
      </c>
      <c r="C6" s="145" t="s">
        <v>102</v>
      </c>
      <c r="D6" s="144" t="s">
        <v>103</v>
      </c>
      <c r="E6" s="143" t="s">
        <v>104</v>
      </c>
      <c r="F6" s="142" t="s">
        <v>105</v>
      </c>
      <c r="G6" s="143" t="s">
        <v>31</v>
      </c>
      <c r="H6" s="146" t="s">
        <v>32</v>
      </c>
      <c r="I6" s="146" t="s">
        <v>106</v>
      </c>
      <c r="J6" s="146" t="s">
        <v>33</v>
      </c>
      <c r="K6" s="146" t="s">
        <v>107</v>
      </c>
      <c r="L6" s="146" t="s">
        <v>108</v>
      </c>
      <c r="M6" s="146" t="s">
        <v>109</v>
      </c>
      <c r="N6" s="146" t="s">
        <v>110</v>
      </c>
      <c r="O6" s="146" t="s">
        <v>111</v>
      </c>
      <c r="P6" s="146" t="s">
        <v>112</v>
      </c>
      <c r="Q6" s="146" t="s">
        <v>113</v>
      </c>
      <c r="R6" s="146" t="s">
        <v>114</v>
      </c>
      <c r="S6" s="146" t="s">
        <v>115</v>
      </c>
      <c r="T6" s="146" t="s">
        <v>116</v>
      </c>
      <c r="U6" s="146" t="s">
        <v>117</v>
      </c>
      <c r="V6" s="146" t="s">
        <v>118</v>
      </c>
      <c r="W6" s="146" t="s">
        <v>119</v>
      </c>
      <c r="X6" s="146" t="s">
        <v>120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3" t="s">
        <v>121</v>
      </c>
      <c r="B8" s="164" t="s">
        <v>48</v>
      </c>
      <c r="C8" s="186" t="s">
        <v>70</v>
      </c>
      <c r="D8" s="165"/>
      <c r="E8" s="166"/>
      <c r="F8" s="167"/>
      <c r="G8" s="167">
        <f>SUMIF(AG9:AG58,"&lt;&gt;NOR",G9:G58)</f>
        <v>0</v>
      </c>
      <c r="H8" s="167"/>
      <c r="I8" s="167">
        <f>SUM(I9:I58)</f>
        <v>0</v>
      </c>
      <c r="J8" s="167"/>
      <c r="K8" s="167">
        <f>SUM(K9:K58)</f>
        <v>0</v>
      </c>
      <c r="L8" s="167"/>
      <c r="M8" s="167">
        <f>SUM(M9:M58)</f>
        <v>0</v>
      </c>
      <c r="N8" s="166"/>
      <c r="O8" s="166">
        <f>SUM(O9:O58)</f>
        <v>806.88</v>
      </c>
      <c r="P8" s="166"/>
      <c r="Q8" s="166">
        <f>SUM(Q9:Q58)</f>
        <v>29.86</v>
      </c>
      <c r="R8" s="167"/>
      <c r="S8" s="167"/>
      <c r="T8" s="168"/>
      <c r="U8" s="162"/>
      <c r="V8" s="162">
        <f>SUM(V9:V58)</f>
        <v>530.18000000000018</v>
      </c>
      <c r="W8" s="162"/>
      <c r="X8" s="162"/>
      <c r="AG8" t="s">
        <v>122</v>
      </c>
    </row>
    <row r="9" spans="1:60" outlineLevel="1" x14ac:dyDescent="0.2">
      <c r="A9" s="170">
        <v>1</v>
      </c>
      <c r="B9" s="171" t="s">
        <v>123</v>
      </c>
      <c r="C9" s="187" t="s">
        <v>124</v>
      </c>
      <c r="D9" s="172" t="s">
        <v>125</v>
      </c>
      <c r="E9" s="173">
        <v>83.628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/>
      <c r="S9" s="175" t="s">
        <v>126</v>
      </c>
      <c r="T9" s="176" t="s">
        <v>126</v>
      </c>
      <c r="U9" s="158">
        <v>0.01</v>
      </c>
      <c r="V9" s="158">
        <f>ROUND(E9*U9,2)</f>
        <v>0.84</v>
      </c>
      <c r="W9" s="158"/>
      <c r="X9" s="158" t="s">
        <v>127</v>
      </c>
      <c r="Y9" s="147"/>
      <c r="Z9" s="147"/>
      <c r="AA9" s="147"/>
      <c r="AB9" s="147"/>
      <c r="AC9" s="147"/>
      <c r="AD9" s="147"/>
      <c r="AE9" s="147"/>
      <c r="AF9" s="147"/>
      <c r="AG9" s="147" t="s">
        <v>128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188" t="s">
        <v>129</v>
      </c>
      <c r="D10" s="160"/>
      <c r="E10" s="161">
        <v>63.72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47"/>
      <c r="Z10" s="147"/>
      <c r="AA10" s="147"/>
      <c r="AB10" s="147"/>
      <c r="AC10" s="147"/>
      <c r="AD10" s="147"/>
      <c r="AE10" s="147"/>
      <c r="AF10" s="147"/>
      <c r="AG10" s="147" t="s">
        <v>130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54"/>
      <c r="B11" s="155"/>
      <c r="C11" s="188" t="s">
        <v>131</v>
      </c>
      <c r="D11" s="160"/>
      <c r="E11" s="161">
        <v>19.908000000000001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47"/>
      <c r="Z11" s="147"/>
      <c r="AA11" s="147"/>
      <c r="AB11" s="147"/>
      <c r="AC11" s="147"/>
      <c r="AD11" s="147"/>
      <c r="AE11" s="147"/>
      <c r="AF11" s="147"/>
      <c r="AG11" s="147" t="s">
        <v>130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2.5" outlineLevel="1" x14ac:dyDescent="0.2">
      <c r="A12" s="170">
        <v>2</v>
      </c>
      <c r="B12" s="171" t="s">
        <v>132</v>
      </c>
      <c r="C12" s="187" t="s">
        <v>133</v>
      </c>
      <c r="D12" s="172" t="s">
        <v>125</v>
      </c>
      <c r="E12" s="173">
        <v>265.35840000000002</v>
      </c>
      <c r="F12" s="174"/>
      <c r="G12" s="175">
        <f>ROUND(E12*F12,2)</f>
        <v>0</v>
      </c>
      <c r="H12" s="174"/>
      <c r="I12" s="175">
        <f>ROUND(E12*H12,2)</f>
        <v>0</v>
      </c>
      <c r="J12" s="174"/>
      <c r="K12" s="175">
        <f>ROUND(E12*J12,2)</f>
        <v>0</v>
      </c>
      <c r="L12" s="175">
        <v>21</v>
      </c>
      <c r="M12" s="175">
        <f>G12*(1+L12/100)</f>
        <v>0</v>
      </c>
      <c r="N12" s="173">
        <v>0</v>
      </c>
      <c r="O12" s="173">
        <f>ROUND(E12*N12,2)</f>
        <v>0</v>
      </c>
      <c r="P12" s="173">
        <v>0</v>
      </c>
      <c r="Q12" s="173">
        <f>ROUND(E12*P12,2)</f>
        <v>0</v>
      </c>
      <c r="R12" s="175"/>
      <c r="S12" s="175" t="s">
        <v>126</v>
      </c>
      <c r="T12" s="176" t="s">
        <v>126</v>
      </c>
      <c r="U12" s="158">
        <v>0.22</v>
      </c>
      <c r="V12" s="158">
        <f>ROUND(E12*U12,2)</f>
        <v>58.38</v>
      </c>
      <c r="W12" s="158"/>
      <c r="X12" s="158" t="s">
        <v>127</v>
      </c>
      <c r="Y12" s="147"/>
      <c r="Z12" s="147"/>
      <c r="AA12" s="147"/>
      <c r="AB12" s="147"/>
      <c r="AC12" s="147"/>
      <c r="AD12" s="147"/>
      <c r="AE12" s="147"/>
      <c r="AF12" s="147"/>
      <c r="AG12" s="147" t="s">
        <v>128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1" x14ac:dyDescent="0.2">
      <c r="A13" s="154"/>
      <c r="B13" s="155"/>
      <c r="C13" s="188" t="s">
        <v>134</v>
      </c>
      <c r="D13" s="160"/>
      <c r="E13" s="161">
        <v>66.632400000000004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47"/>
      <c r="Z13" s="147"/>
      <c r="AA13" s="147"/>
      <c r="AB13" s="147"/>
      <c r="AC13" s="147"/>
      <c r="AD13" s="147"/>
      <c r="AE13" s="147"/>
      <c r="AF13" s="147"/>
      <c r="AG13" s="147" t="s">
        <v>130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54"/>
      <c r="B14" s="155"/>
      <c r="C14" s="188" t="s">
        <v>135</v>
      </c>
      <c r="D14" s="160"/>
      <c r="E14" s="161">
        <v>7.056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47"/>
      <c r="Z14" s="147"/>
      <c r="AA14" s="147"/>
      <c r="AB14" s="147"/>
      <c r="AC14" s="147"/>
      <c r="AD14" s="147"/>
      <c r="AE14" s="147"/>
      <c r="AF14" s="147"/>
      <c r="AG14" s="147" t="s">
        <v>130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54"/>
      <c r="B15" s="155"/>
      <c r="C15" s="188" t="s">
        <v>136</v>
      </c>
      <c r="D15" s="160"/>
      <c r="E15" s="161">
        <v>110.91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47"/>
      <c r="Z15" s="147"/>
      <c r="AA15" s="147"/>
      <c r="AB15" s="147"/>
      <c r="AC15" s="147"/>
      <c r="AD15" s="147"/>
      <c r="AE15" s="147"/>
      <c r="AF15" s="147"/>
      <c r="AG15" s="147" t="s">
        <v>130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54"/>
      <c r="B16" s="155"/>
      <c r="C16" s="188" t="s">
        <v>137</v>
      </c>
      <c r="D16" s="160"/>
      <c r="E16" s="161">
        <v>14.4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47"/>
      <c r="Z16" s="147"/>
      <c r="AA16" s="147"/>
      <c r="AB16" s="147"/>
      <c r="AC16" s="147"/>
      <c r="AD16" s="147"/>
      <c r="AE16" s="147"/>
      <c r="AF16" s="147"/>
      <c r="AG16" s="147" t="s">
        <v>130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54"/>
      <c r="B17" s="155"/>
      <c r="C17" s="188" t="s">
        <v>138</v>
      </c>
      <c r="D17" s="160"/>
      <c r="E17" s="161">
        <v>66.36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47"/>
      <c r="Z17" s="147"/>
      <c r="AA17" s="147"/>
      <c r="AB17" s="147"/>
      <c r="AC17" s="147"/>
      <c r="AD17" s="147"/>
      <c r="AE17" s="147"/>
      <c r="AF17" s="147"/>
      <c r="AG17" s="147" t="s">
        <v>130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7">
        <v>3</v>
      </c>
      <c r="B18" s="178" t="s">
        <v>139</v>
      </c>
      <c r="C18" s="189" t="s">
        <v>140</v>
      </c>
      <c r="D18" s="179" t="s">
        <v>125</v>
      </c>
      <c r="E18" s="180">
        <v>265.35840000000002</v>
      </c>
      <c r="F18" s="181"/>
      <c r="G18" s="182">
        <f>ROUND(E18*F18,2)</f>
        <v>0</v>
      </c>
      <c r="H18" s="181"/>
      <c r="I18" s="182">
        <f>ROUND(E18*H18,2)</f>
        <v>0</v>
      </c>
      <c r="J18" s="181"/>
      <c r="K18" s="182">
        <f>ROUND(E18*J18,2)</f>
        <v>0</v>
      </c>
      <c r="L18" s="182">
        <v>21</v>
      </c>
      <c r="M18" s="182">
        <f>G18*(1+L18/100)</f>
        <v>0</v>
      </c>
      <c r="N18" s="180">
        <v>0</v>
      </c>
      <c r="O18" s="180">
        <f>ROUND(E18*N18,2)</f>
        <v>0</v>
      </c>
      <c r="P18" s="180">
        <v>0</v>
      </c>
      <c r="Q18" s="180">
        <f>ROUND(E18*P18,2)</f>
        <v>0</v>
      </c>
      <c r="R18" s="182"/>
      <c r="S18" s="182" t="s">
        <v>126</v>
      </c>
      <c r="T18" s="183" t="s">
        <v>126</v>
      </c>
      <c r="U18" s="158">
        <v>0.38979999999999998</v>
      </c>
      <c r="V18" s="158">
        <f>ROUND(E18*U18,2)</f>
        <v>103.44</v>
      </c>
      <c r="W18" s="158"/>
      <c r="X18" s="158" t="s">
        <v>127</v>
      </c>
      <c r="Y18" s="147"/>
      <c r="Z18" s="147"/>
      <c r="AA18" s="147"/>
      <c r="AB18" s="147"/>
      <c r="AC18" s="147"/>
      <c r="AD18" s="147"/>
      <c r="AE18" s="147"/>
      <c r="AF18" s="147"/>
      <c r="AG18" s="147" t="s">
        <v>128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7">
        <v>4</v>
      </c>
      <c r="B19" s="178" t="s">
        <v>141</v>
      </c>
      <c r="C19" s="189" t="s">
        <v>142</v>
      </c>
      <c r="D19" s="179" t="s">
        <v>125</v>
      </c>
      <c r="E19" s="180">
        <v>255.82939999999999</v>
      </c>
      <c r="F19" s="181"/>
      <c r="G19" s="182">
        <f>ROUND(E19*F19,2)</f>
        <v>0</v>
      </c>
      <c r="H19" s="181"/>
      <c r="I19" s="182">
        <f>ROUND(E19*H19,2)</f>
        <v>0</v>
      </c>
      <c r="J19" s="181"/>
      <c r="K19" s="182">
        <f>ROUND(E19*J19,2)</f>
        <v>0</v>
      </c>
      <c r="L19" s="182">
        <v>21</v>
      </c>
      <c r="M19" s="182">
        <f>G19*(1+L19/100)</f>
        <v>0</v>
      </c>
      <c r="N19" s="180">
        <v>0</v>
      </c>
      <c r="O19" s="180">
        <f>ROUND(E19*N19,2)</f>
        <v>0</v>
      </c>
      <c r="P19" s="180">
        <v>0</v>
      </c>
      <c r="Q19" s="180">
        <f>ROUND(E19*P19,2)</f>
        <v>0</v>
      </c>
      <c r="R19" s="182"/>
      <c r="S19" s="182" t="s">
        <v>126</v>
      </c>
      <c r="T19" s="183" t="s">
        <v>126</v>
      </c>
      <c r="U19" s="158">
        <v>0.65200000000000002</v>
      </c>
      <c r="V19" s="158">
        <f>ROUND(E19*U19,2)</f>
        <v>166.8</v>
      </c>
      <c r="W19" s="158"/>
      <c r="X19" s="158" t="s">
        <v>127</v>
      </c>
      <c r="Y19" s="147"/>
      <c r="Z19" s="147"/>
      <c r="AA19" s="147"/>
      <c r="AB19" s="147"/>
      <c r="AC19" s="147"/>
      <c r="AD19" s="147"/>
      <c r="AE19" s="147"/>
      <c r="AF19" s="147"/>
      <c r="AG19" s="147" t="s">
        <v>128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2.5" outlineLevel="1" x14ac:dyDescent="0.2">
      <c r="A20" s="170">
        <v>5</v>
      </c>
      <c r="B20" s="171" t="s">
        <v>143</v>
      </c>
      <c r="C20" s="187" t="s">
        <v>144</v>
      </c>
      <c r="D20" s="172" t="s">
        <v>125</v>
      </c>
      <c r="E20" s="173">
        <v>255.82939999999999</v>
      </c>
      <c r="F20" s="174"/>
      <c r="G20" s="175">
        <f>ROUND(E20*F20,2)</f>
        <v>0</v>
      </c>
      <c r="H20" s="174"/>
      <c r="I20" s="175">
        <f>ROUND(E20*H20,2)</f>
        <v>0</v>
      </c>
      <c r="J20" s="174"/>
      <c r="K20" s="175">
        <f>ROUND(E20*J20,2)</f>
        <v>0</v>
      </c>
      <c r="L20" s="175">
        <v>21</v>
      </c>
      <c r="M20" s="175">
        <f>G20*(1+L20/100)</f>
        <v>0</v>
      </c>
      <c r="N20" s="173">
        <v>0</v>
      </c>
      <c r="O20" s="173">
        <f>ROUND(E20*N20,2)</f>
        <v>0</v>
      </c>
      <c r="P20" s="173">
        <v>0</v>
      </c>
      <c r="Q20" s="173">
        <f>ROUND(E20*P20,2)</f>
        <v>0</v>
      </c>
      <c r="R20" s="175"/>
      <c r="S20" s="175" t="s">
        <v>126</v>
      </c>
      <c r="T20" s="176" t="s">
        <v>126</v>
      </c>
      <c r="U20" s="158">
        <v>0.01</v>
      </c>
      <c r="V20" s="158">
        <f>ROUND(E20*U20,2)</f>
        <v>2.56</v>
      </c>
      <c r="W20" s="158"/>
      <c r="X20" s="158" t="s">
        <v>127</v>
      </c>
      <c r="Y20" s="147"/>
      <c r="Z20" s="147"/>
      <c r="AA20" s="147"/>
      <c r="AB20" s="147"/>
      <c r="AC20" s="147"/>
      <c r="AD20" s="147"/>
      <c r="AE20" s="147"/>
      <c r="AF20" s="147"/>
      <c r="AG20" s="147" t="s">
        <v>128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54"/>
      <c r="B21" s="155"/>
      <c r="C21" s="188" t="s">
        <v>145</v>
      </c>
      <c r="D21" s="160"/>
      <c r="E21" s="161">
        <v>265.35840000000002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47"/>
      <c r="Z21" s="147"/>
      <c r="AA21" s="147"/>
      <c r="AB21" s="147"/>
      <c r="AC21" s="147"/>
      <c r="AD21" s="147"/>
      <c r="AE21" s="147"/>
      <c r="AF21" s="147"/>
      <c r="AG21" s="147" t="s">
        <v>130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54"/>
      <c r="B22" s="155"/>
      <c r="C22" s="188" t="s">
        <v>146</v>
      </c>
      <c r="D22" s="160"/>
      <c r="E22" s="161">
        <v>-9.5289999999999999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47"/>
      <c r="Z22" s="147"/>
      <c r="AA22" s="147"/>
      <c r="AB22" s="147"/>
      <c r="AC22" s="147"/>
      <c r="AD22" s="147"/>
      <c r="AE22" s="147"/>
      <c r="AF22" s="147"/>
      <c r="AG22" s="147" t="s">
        <v>130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7">
        <v>6</v>
      </c>
      <c r="B23" s="178" t="s">
        <v>147</v>
      </c>
      <c r="C23" s="189" t="s">
        <v>148</v>
      </c>
      <c r="D23" s="179" t="s">
        <v>125</v>
      </c>
      <c r="E23" s="180">
        <v>1279.1469999999999</v>
      </c>
      <c r="F23" s="181"/>
      <c r="G23" s="182">
        <f>ROUND(E23*F23,2)</f>
        <v>0</v>
      </c>
      <c r="H23" s="181"/>
      <c r="I23" s="182">
        <f>ROUND(E23*H23,2)</f>
        <v>0</v>
      </c>
      <c r="J23" s="181"/>
      <c r="K23" s="182">
        <f>ROUND(E23*J23,2)</f>
        <v>0</v>
      </c>
      <c r="L23" s="182">
        <v>21</v>
      </c>
      <c r="M23" s="182">
        <f>G23*(1+L23/100)</f>
        <v>0</v>
      </c>
      <c r="N23" s="180">
        <v>0</v>
      </c>
      <c r="O23" s="180">
        <f>ROUND(E23*N23,2)</f>
        <v>0</v>
      </c>
      <c r="P23" s="180">
        <v>0</v>
      </c>
      <c r="Q23" s="180">
        <f>ROUND(E23*P23,2)</f>
        <v>0</v>
      </c>
      <c r="R23" s="182"/>
      <c r="S23" s="182" t="s">
        <v>126</v>
      </c>
      <c r="T23" s="183" t="s">
        <v>126</v>
      </c>
      <c r="U23" s="158">
        <v>0</v>
      </c>
      <c r="V23" s="158">
        <f>ROUND(E23*U23,2)</f>
        <v>0</v>
      </c>
      <c r="W23" s="158"/>
      <c r="X23" s="158" t="s">
        <v>127</v>
      </c>
      <c r="Y23" s="147"/>
      <c r="Z23" s="147"/>
      <c r="AA23" s="147"/>
      <c r="AB23" s="147"/>
      <c r="AC23" s="147"/>
      <c r="AD23" s="147"/>
      <c r="AE23" s="147"/>
      <c r="AF23" s="147"/>
      <c r="AG23" s="147" t="s">
        <v>128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77">
        <v>7</v>
      </c>
      <c r="B24" s="178" t="s">
        <v>149</v>
      </c>
      <c r="C24" s="189" t="s">
        <v>150</v>
      </c>
      <c r="D24" s="179" t="s">
        <v>125</v>
      </c>
      <c r="E24" s="180">
        <v>255.82939999999999</v>
      </c>
      <c r="F24" s="181"/>
      <c r="G24" s="182">
        <f>ROUND(E24*F24,2)</f>
        <v>0</v>
      </c>
      <c r="H24" s="181"/>
      <c r="I24" s="182">
        <f>ROUND(E24*H24,2)</f>
        <v>0</v>
      </c>
      <c r="J24" s="181"/>
      <c r="K24" s="182">
        <f>ROUND(E24*J24,2)</f>
        <v>0</v>
      </c>
      <c r="L24" s="182">
        <v>21</v>
      </c>
      <c r="M24" s="182">
        <f>G24*(1+L24/100)</f>
        <v>0</v>
      </c>
      <c r="N24" s="180">
        <v>0</v>
      </c>
      <c r="O24" s="180">
        <f>ROUND(E24*N24,2)</f>
        <v>0</v>
      </c>
      <c r="P24" s="180">
        <v>0</v>
      </c>
      <c r="Q24" s="180">
        <f>ROUND(E24*P24,2)</f>
        <v>0</v>
      </c>
      <c r="R24" s="182"/>
      <c r="S24" s="182" t="s">
        <v>126</v>
      </c>
      <c r="T24" s="183" t="s">
        <v>126</v>
      </c>
      <c r="U24" s="158">
        <v>8.9999999999999993E-3</v>
      </c>
      <c r="V24" s="158">
        <f>ROUND(E24*U24,2)</f>
        <v>2.2999999999999998</v>
      </c>
      <c r="W24" s="158"/>
      <c r="X24" s="158" t="s">
        <v>127</v>
      </c>
      <c r="Y24" s="147"/>
      <c r="Z24" s="147"/>
      <c r="AA24" s="147"/>
      <c r="AB24" s="147"/>
      <c r="AC24" s="147"/>
      <c r="AD24" s="147"/>
      <c r="AE24" s="147"/>
      <c r="AF24" s="147"/>
      <c r="AG24" s="147" t="s">
        <v>128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77">
        <v>8</v>
      </c>
      <c r="B25" s="178" t="s">
        <v>151</v>
      </c>
      <c r="C25" s="189" t="s">
        <v>152</v>
      </c>
      <c r="D25" s="179" t="s">
        <v>125</v>
      </c>
      <c r="E25" s="180">
        <v>255.82939999999999</v>
      </c>
      <c r="F25" s="181"/>
      <c r="G25" s="182">
        <f>ROUND(E25*F25,2)</f>
        <v>0</v>
      </c>
      <c r="H25" s="181"/>
      <c r="I25" s="182">
        <f>ROUND(E25*H25,2)</f>
        <v>0</v>
      </c>
      <c r="J25" s="181"/>
      <c r="K25" s="182">
        <f>ROUND(E25*J25,2)</f>
        <v>0</v>
      </c>
      <c r="L25" s="182">
        <v>21</v>
      </c>
      <c r="M25" s="182">
        <f>G25*(1+L25/100)</f>
        <v>0</v>
      </c>
      <c r="N25" s="180">
        <v>0</v>
      </c>
      <c r="O25" s="180">
        <f>ROUND(E25*N25,2)</f>
        <v>0</v>
      </c>
      <c r="P25" s="180">
        <v>0</v>
      </c>
      <c r="Q25" s="180">
        <f>ROUND(E25*P25,2)</f>
        <v>0</v>
      </c>
      <c r="R25" s="182"/>
      <c r="S25" s="182" t="s">
        <v>126</v>
      </c>
      <c r="T25" s="183" t="s">
        <v>126</v>
      </c>
      <c r="U25" s="158">
        <v>0</v>
      </c>
      <c r="V25" s="158">
        <f>ROUND(E25*U25,2)</f>
        <v>0</v>
      </c>
      <c r="W25" s="158"/>
      <c r="X25" s="158" t="s">
        <v>127</v>
      </c>
      <c r="Y25" s="147"/>
      <c r="Z25" s="147"/>
      <c r="AA25" s="147"/>
      <c r="AB25" s="147"/>
      <c r="AC25" s="147"/>
      <c r="AD25" s="147"/>
      <c r="AE25" s="147"/>
      <c r="AF25" s="147"/>
      <c r="AG25" s="147" t="s">
        <v>128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70">
        <v>9</v>
      </c>
      <c r="B26" s="171" t="s">
        <v>153</v>
      </c>
      <c r="C26" s="187" t="s">
        <v>154</v>
      </c>
      <c r="D26" s="172" t="s">
        <v>125</v>
      </c>
      <c r="E26" s="173">
        <v>99.819000000000003</v>
      </c>
      <c r="F26" s="174"/>
      <c r="G26" s="175">
        <f>ROUND(E26*F26,2)</f>
        <v>0</v>
      </c>
      <c r="H26" s="174"/>
      <c r="I26" s="175">
        <f>ROUND(E26*H26,2)</f>
        <v>0</v>
      </c>
      <c r="J26" s="174"/>
      <c r="K26" s="175">
        <f>ROUND(E26*J26,2)</f>
        <v>0</v>
      </c>
      <c r="L26" s="175">
        <v>21</v>
      </c>
      <c r="M26" s="175">
        <f>G26*(1+L26/100)</f>
        <v>0</v>
      </c>
      <c r="N26" s="173">
        <v>0</v>
      </c>
      <c r="O26" s="173">
        <f>ROUND(E26*N26,2)</f>
        <v>0</v>
      </c>
      <c r="P26" s="173">
        <v>0</v>
      </c>
      <c r="Q26" s="173">
        <f>ROUND(E26*P26,2)</f>
        <v>0</v>
      </c>
      <c r="R26" s="175"/>
      <c r="S26" s="175" t="s">
        <v>126</v>
      </c>
      <c r="T26" s="176" t="s">
        <v>126</v>
      </c>
      <c r="U26" s="158">
        <v>0.2</v>
      </c>
      <c r="V26" s="158">
        <f>ROUND(E26*U26,2)</f>
        <v>19.96</v>
      </c>
      <c r="W26" s="158"/>
      <c r="X26" s="158" t="s">
        <v>127</v>
      </c>
      <c r="Y26" s="147"/>
      <c r="Z26" s="147"/>
      <c r="AA26" s="147"/>
      <c r="AB26" s="147"/>
      <c r="AC26" s="147"/>
      <c r="AD26" s="147"/>
      <c r="AE26" s="147"/>
      <c r="AF26" s="147"/>
      <c r="AG26" s="147" t="s">
        <v>128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54"/>
      <c r="B27" s="155"/>
      <c r="C27" s="250" t="s">
        <v>155</v>
      </c>
      <c r="D27" s="251"/>
      <c r="E27" s="251"/>
      <c r="F27" s="251"/>
      <c r="G27" s="251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47"/>
      <c r="Z27" s="147"/>
      <c r="AA27" s="147"/>
      <c r="AB27" s="147"/>
      <c r="AC27" s="147"/>
      <c r="AD27" s="147"/>
      <c r="AE27" s="147"/>
      <c r="AF27" s="147"/>
      <c r="AG27" s="147" t="s">
        <v>156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54"/>
      <c r="B28" s="155"/>
      <c r="C28" s="188" t="s">
        <v>157</v>
      </c>
      <c r="D28" s="160"/>
      <c r="E28" s="161">
        <v>99.819000000000003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47"/>
      <c r="Z28" s="147"/>
      <c r="AA28" s="147"/>
      <c r="AB28" s="147"/>
      <c r="AC28" s="147"/>
      <c r="AD28" s="147"/>
      <c r="AE28" s="147"/>
      <c r="AF28" s="147"/>
      <c r="AG28" s="147" t="s">
        <v>130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0">
        <v>10</v>
      </c>
      <c r="B29" s="171" t="s">
        <v>158</v>
      </c>
      <c r="C29" s="187" t="s">
        <v>159</v>
      </c>
      <c r="D29" s="172" t="s">
        <v>160</v>
      </c>
      <c r="E29" s="173">
        <v>179.67420000000001</v>
      </c>
      <c r="F29" s="174"/>
      <c r="G29" s="175">
        <f>ROUND(E29*F29,2)</f>
        <v>0</v>
      </c>
      <c r="H29" s="174"/>
      <c r="I29" s="175">
        <f>ROUND(E29*H29,2)</f>
        <v>0</v>
      </c>
      <c r="J29" s="174"/>
      <c r="K29" s="175">
        <f>ROUND(E29*J29,2)</f>
        <v>0</v>
      </c>
      <c r="L29" s="175">
        <v>21</v>
      </c>
      <c r="M29" s="175">
        <f>G29*(1+L29/100)</f>
        <v>0</v>
      </c>
      <c r="N29" s="173">
        <v>1</v>
      </c>
      <c r="O29" s="173">
        <f>ROUND(E29*N29,2)</f>
        <v>179.67</v>
      </c>
      <c r="P29" s="173">
        <v>0</v>
      </c>
      <c r="Q29" s="173">
        <f>ROUND(E29*P29,2)</f>
        <v>0</v>
      </c>
      <c r="R29" s="175" t="s">
        <v>161</v>
      </c>
      <c r="S29" s="175" t="s">
        <v>126</v>
      </c>
      <c r="T29" s="176" t="s">
        <v>126</v>
      </c>
      <c r="U29" s="158">
        <v>0</v>
      </c>
      <c r="V29" s="158">
        <f>ROUND(E29*U29,2)</f>
        <v>0</v>
      </c>
      <c r="W29" s="158"/>
      <c r="X29" s="158" t="s">
        <v>162</v>
      </c>
      <c r="Y29" s="147"/>
      <c r="Z29" s="147"/>
      <c r="AA29" s="147"/>
      <c r="AB29" s="147"/>
      <c r="AC29" s="147"/>
      <c r="AD29" s="147"/>
      <c r="AE29" s="147"/>
      <c r="AF29" s="147"/>
      <c r="AG29" s="147" t="s">
        <v>163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54"/>
      <c r="B30" s="155"/>
      <c r="C30" s="188" t="s">
        <v>164</v>
      </c>
      <c r="D30" s="160"/>
      <c r="E30" s="161">
        <v>179.67420000000001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47"/>
      <c r="Z30" s="147"/>
      <c r="AA30" s="147"/>
      <c r="AB30" s="147"/>
      <c r="AC30" s="147"/>
      <c r="AD30" s="147"/>
      <c r="AE30" s="147"/>
      <c r="AF30" s="147"/>
      <c r="AG30" s="147" t="s">
        <v>130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22.5" outlineLevel="1" x14ac:dyDescent="0.2">
      <c r="A31" s="170">
        <v>11</v>
      </c>
      <c r="B31" s="171" t="s">
        <v>165</v>
      </c>
      <c r="C31" s="187" t="s">
        <v>166</v>
      </c>
      <c r="D31" s="172" t="s">
        <v>125</v>
      </c>
      <c r="E31" s="173">
        <v>9.5289999999999999</v>
      </c>
      <c r="F31" s="174"/>
      <c r="G31" s="175">
        <f>ROUND(E31*F31,2)</f>
        <v>0</v>
      </c>
      <c r="H31" s="174"/>
      <c r="I31" s="175">
        <f>ROUND(E31*H31,2)</f>
        <v>0</v>
      </c>
      <c r="J31" s="174"/>
      <c r="K31" s="175">
        <f>ROUND(E31*J31,2)</f>
        <v>0</v>
      </c>
      <c r="L31" s="175">
        <v>21</v>
      </c>
      <c r="M31" s="175">
        <f>G31*(1+L31/100)</f>
        <v>0</v>
      </c>
      <c r="N31" s="173">
        <v>0</v>
      </c>
      <c r="O31" s="173">
        <f>ROUND(E31*N31,2)</f>
        <v>0</v>
      </c>
      <c r="P31" s="173">
        <v>0</v>
      </c>
      <c r="Q31" s="173">
        <f>ROUND(E31*P31,2)</f>
        <v>0</v>
      </c>
      <c r="R31" s="175"/>
      <c r="S31" s="175" t="s">
        <v>126</v>
      </c>
      <c r="T31" s="176" t="s">
        <v>126</v>
      </c>
      <c r="U31" s="158">
        <v>0.05</v>
      </c>
      <c r="V31" s="158">
        <f>ROUND(E31*U31,2)</f>
        <v>0.48</v>
      </c>
      <c r="W31" s="158"/>
      <c r="X31" s="158" t="s">
        <v>127</v>
      </c>
      <c r="Y31" s="147"/>
      <c r="Z31" s="147"/>
      <c r="AA31" s="147"/>
      <c r="AB31" s="147"/>
      <c r="AC31" s="147"/>
      <c r="AD31" s="147"/>
      <c r="AE31" s="147"/>
      <c r="AF31" s="147"/>
      <c r="AG31" s="147" t="s">
        <v>128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54"/>
      <c r="B32" s="155"/>
      <c r="C32" s="188" t="s">
        <v>167</v>
      </c>
      <c r="D32" s="160"/>
      <c r="E32" s="161">
        <v>1.625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47"/>
      <c r="Z32" s="147"/>
      <c r="AA32" s="147"/>
      <c r="AB32" s="147"/>
      <c r="AC32" s="147"/>
      <c r="AD32" s="147"/>
      <c r="AE32" s="147"/>
      <c r="AF32" s="147"/>
      <c r="AG32" s="147" t="s">
        <v>130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54"/>
      <c r="B33" s="155"/>
      <c r="C33" s="188" t="s">
        <v>168</v>
      </c>
      <c r="D33" s="160"/>
      <c r="E33" s="161">
        <v>3.8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47"/>
      <c r="Z33" s="147"/>
      <c r="AA33" s="147"/>
      <c r="AB33" s="147"/>
      <c r="AC33" s="147"/>
      <c r="AD33" s="147"/>
      <c r="AE33" s="147"/>
      <c r="AF33" s="147"/>
      <c r="AG33" s="147" t="s">
        <v>130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54"/>
      <c r="B34" s="155"/>
      <c r="C34" s="188" t="s">
        <v>169</v>
      </c>
      <c r="D34" s="160"/>
      <c r="E34" s="161">
        <v>4.1040000000000001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47"/>
      <c r="Z34" s="147"/>
      <c r="AA34" s="147"/>
      <c r="AB34" s="147"/>
      <c r="AC34" s="147"/>
      <c r="AD34" s="147"/>
      <c r="AE34" s="147"/>
      <c r="AF34" s="147"/>
      <c r="AG34" s="147" t="s">
        <v>130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70">
        <v>12</v>
      </c>
      <c r="B35" s="171" t="s">
        <v>170</v>
      </c>
      <c r="C35" s="187" t="s">
        <v>171</v>
      </c>
      <c r="D35" s="172" t="s">
        <v>172</v>
      </c>
      <c r="E35" s="173">
        <v>531</v>
      </c>
      <c r="F35" s="174"/>
      <c r="G35" s="175">
        <f>ROUND(E35*F35,2)</f>
        <v>0</v>
      </c>
      <c r="H35" s="174"/>
      <c r="I35" s="175">
        <f>ROUND(E35*H35,2)</f>
        <v>0</v>
      </c>
      <c r="J35" s="174"/>
      <c r="K35" s="175">
        <f>ROUND(E35*J35,2)</f>
        <v>0</v>
      </c>
      <c r="L35" s="175">
        <v>21</v>
      </c>
      <c r="M35" s="175">
        <f>G35*(1+L35/100)</f>
        <v>0</v>
      </c>
      <c r="N35" s="173">
        <v>0</v>
      </c>
      <c r="O35" s="173">
        <f>ROUND(E35*N35,2)</f>
        <v>0</v>
      </c>
      <c r="P35" s="173">
        <v>0</v>
      </c>
      <c r="Q35" s="173">
        <f>ROUND(E35*P35,2)</f>
        <v>0</v>
      </c>
      <c r="R35" s="175"/>
      <c r="S35" s="175" t="s">
        <v>126</v>
      </c>
      <c r="T35" s="176" t="s">
        <v>126</v>
      </c>
      <c r="U35" s="158">
        <v>0.02</v>
      </c>
      <c r="V35" s="158">
        <f>ROUND(E35*U35,2)</f>
        <v>10.62</v>
      </c>
      <c r="W35" s="158"/>
      <c r="X35" s="158" t="s">
        <v>127</v>
      </c>
      <c r="Y35" s="147"/>
      <c r="Z35" s="147"/>
      <c r="AA35" s="147"/>
      <c r="AB35" s="147"/>
      <c r="AC35" s="147"/>
      <c r="AD35" s="147"/>
      <c r="AE35" s="147"/>
      <c r="AF35" s="147"/>
      <c r="AG35" s="147" t="s">
        <v>128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54"/>
      <c r="B36" s="155"/>
      <c r="C36" s="188" t="s">
        <v>173</v>
      </c>
      <c r="D36" s="160"/>
      <c r="E36" s="161">
        <v>531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47"/>
      <c r="Z36" s="147"/>
      <c r="AA36" s="147"/>
      <c r="AB36" s="147"/>
      <c r="AC36" s="147"/>
      <c r="AD36" s="147"/>
      <c r="AE36" s="147"/>
      <c r="AF36" s="147"/>
      <c r="AG36" s="147" t="s">
        <v>130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70">
        <v>13</v>
      </c>
      <c r="B37" s="171" t="s">
        <v>174</v>
      </c>
      <c r="C37" s="187" t="s">
        <v>175</v>
      </c>
      <c r="D37" s="172" t="s">
        <v>125</v>
      </c>
      <c r="E37" s="173">
        <v>14</v>
      </c>
      <c r="F37" s="174"/>
      <c r="G37" s="175">
        <f>ROUND(E37*F37,2)</f>
        <v>0</v>
      </c>
      <c r="H37" s="174"/>
      <c r="I37" s="175">
        <f>ROUND(E37*H37,2)</f>
        <v>0</v>
      </c>
      <c r="J37" s="174"/>
      <c r="K37" s="175">
        <f>ROUND(E37*J37,2)</f>
        <v>0</v>
      </c>
      <c r="L37" s="175">
        <v>21</v>
      </c>
      <c r="M37" s="175">
        <f>G37*(1+L37/100)</f>
        <v>0</v>
      </c>
      <c r="N37" s="173">
        <v>0</v>
      </c>
      <c r="O37" s="173">
        <f>ROUND(E37*N37,2)</f>
        <v>0</v>
      </c>
      <c r="P37" s="173">
        <v>0</v>
      </c>
      <c r="Q37" s="173">
        <f>ROUND(E37*P37,2)</f>
        <v>0</v>
      </c>
      <c r="R37" s="175"/>
      <c r="S37" s="175" t="s">
        <v>126</v>
      </c>
      <c r="T37" s="176" t="s">
        <v>126</v>
      </c>
      <c r="U37" s="158">
        <v>0.01</v>
      </c>
      <c r="V37" s="158">
        <f>ROUND(E37*U37,2)</f>
        <v>0.14000000000000001</v>
      </c>
      <c r="W37" s="158"/>
      <c r="X37" s="158" t="s">
        <v>127</v>
      </c>
      <c r="Y37" s="147"/>
      <c r="Z37" s="147"/>
      <c r="AA37" s="147"/>
      <c r="AB37" s="147"/>
      <c r="AC37" s="147"/>
      <c r="AD37" s="147"/>
      <c r="AE37" s="147"/>
      <c r="AF37" s="147"/>
      <c r="AG37" s="147" t="s">
        <v>128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54"/>
      <c r="B38" s="155"/>
      <c r="C38" s="188" t="s">
        <v>176</v>
      </c>
      <c r="D38" s="160"/>
      <c r="E38" s="161"/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47"/>
      <c r="Z38" s="147"/>
      <c r="AA38" s="147"/>
      <c r="AB38" s="147"/>
      <c r="AC38" s="147"/>
      <c r="AD38" s="147"/>
      <c r="AE38" s="147"/>
      <c r="AF38" s="147"/>
      <c r="AG38" s="147" t="s">
        <v>130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54"/>
      <c r="B39" s="155"/>
      <c r="C39" s="188" t="s">
        <v>177</v>
      </c>
      <c r="D39" s="160"/>
      <c r="E39" s="161">
        <v>14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47"/>
      <c r="Z39" s="147"/>
      <c r="AA39" s="147"/>
      <c r="AB39" s="147"/>
      <c r="AC39" s="147"/>
      <c r="AD39" s="147"/>
      <c r="AE39" s="147"/>
      <c r="AF39" s="147"/>
      <c r="AG39" s="147" t="s">
        <v>130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70">
        <v>14</v>
      </c>
      <c r="B40" s="171" t="s">
        <v>178</v>
      </c>
      <c r="C40" s="187" t="s">
        <v>179</v>
      </c>
      <c r="D40" s="172" t="s">
        <v>172</v>
      </c>
      <c r="E40" s="173">
        <v>140</v>
      </c>
      <c r="F40" s="174"/>
      <c r="G40" s="175">
        <f>ROUND(E40*F40,2)</f>
        <v>0</v>
      </c>
      <c r="H40" s="174"/>
      <c r="I40" s="175">
        <f>ROUND(E40*H40,2)</f>
        <v>0</v>
      </c>
      <c r="J40" s="174"/>
      <c r="K40" s="175">
        <f>ROUND(E40*J40,2)</f>
        <v>0</v>
      </c>
      <c r="L40" s="175">
        <v>21</v>
      </c>
      <c r="M40" s="175">
        <f>G40*(1+L40/100)</f>
        <v>0</v>
      </c>
      <c r="N40" s="173">
        <v>0</v>
      </c>
      <c r="O40" s="173">
        <f>ROUND(E40*N40,2)</f>
        <v>0</v>
      </c>
      <c r="P40" s="173">
        <v>0</v>
      </c>
      <c r="Q40" s="173">
        <f>ROUND(E40*P40,2)</f>
        <v>0</v>
      </c>
      <c r="R40" s="175"/>
      <c r="S40" s="175" t="s">
        <v>126</v>
      </c>
      <c r="T40" s="176" t="s">
        <v>126</v>
      </c>
      <c r="U40" s="158">
        <v>0.19</v>
      </c>
      <c r="V40" s="158">
        <f>ROUND(E40*U40,2)</f>
        <v>26.6</v>
      </c>
      <c r="W40" s="158"/>
      <c r="X40" s="158" t="s">
        <v>127</v>
      </c>
      <c r="Y40" s="147"/>
      <c r="Z40" s="147"/>
      <c r="AA40" s="147"/>
      <c r="AB40" s="147"/>
      <c r="AC40" s="147"/>
      <c r="AD40" s="147"/>
      <c r="AE40" s="147"/>
      <c r="AF40" s="147"/>
      <c r="AG40" s="147" t="s">
        <v>128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54"/>
      <c r="B41" s="155"/>
      <c r="C41" s="188" t="s">
        <v>180</v>
      </c>
      <c r="D41" s="160"/>
      <c r="E41" s="161">
        <v>140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47"/>
      <c r="Z41" s="147"/>
      <c r="AA41" s="147"/>
      <c r="AB41" s="147"/>
      <c r="AC41" s="147"/>
      <c r="AD41" s="147"/>
      <c r="AE41" s="147"/>
      <c r="AF41" s="147"/>
      <c r="AG41" s="147" t="s">
        <v>130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70">
        <v>15</v>
      </c>
      <c r="B42" s="171" t="s">
        <v>181</v>
      </c>
      <c r="C42" s="187" t="s">
        <v>182</v>
      </c>
      <c r="D42" s="172" t="s">
        <v>172</v>
      </c>
      <c r="E42" s="173">
        <v>140</v>
      </c>
      <c r="F42" s="174"/>
      <c r="G42" s="175">
        <f>ROUND(E42*F42,2)</f>
        <v>0</v>
      </c>
      <c r="H42" s="174"/>
      <c r="I42" s="175">
        <f>ROUND(E42*H42,2)</f>
        <v>0</v>
      </c>
      <c r="J42" s="174"/>
      <c r="K42" s="175">
        <f>ROUND(E42*J42,2)</f>
        <v>0</v>
      </c>
      <c r="L42" s="175">
        <v>21</v>
      </c>
      <c r="M42" s="175">
        <f>G42*(1+L42/100)</f>
        <v>0</v>
      </c>
      <c r="N42" s="173">
        <v>0</v>
      </c>
      <c r="O42" s="173">
        <f>ROUND(E42*N42,2)</f>
        <v>0</v>
      </c>
      <c r="P42" s="173">
        <v>0</v>
      </c>
      <c r="Q42" s="173">
        <f>ROUND(E42*P42,2)</f>
        <v>0</v>
      </c>
      <c r="R42" s="175"/>
      <c r="S42" s="175" t="s">
        <v>126</v>
      </c>
      <c r="T42" s="176" t="s">
        <v>126</v>
      </c>
      <c r="U42" s="158">
        <v>0.1</v>
      </c>
      <c r="V42" s="158">
        <f>ROUND(E42*U42,2)</f>
        <v>14</v>
      </c>
      <c r="W42" s="158"/>
      <c r="X42" s="158" t="s">
        <v>127</v>
      </c>
      <c r="Y42" s="147"/>
      <c r="Z42" s="147"/>
      <c r="AA42" s="147"/>
      <c r="AB42" s="147"/>
      <c r="AC42" s="147"/>
      <c r="AD42" s="147"/>
      <c r="AE42" s="147"/>
      <c r="AF42" s="147"/>
      <c r="AG42" s="147" t="s">
        <v>128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54"/>
      <c r="B43" s="155"/>
      <c r="C43" s="188" t="s">
        <v>180</v>
      </c>
      <c r="D43" s="160"/>
      <c r="E43" s="161">
        <v>140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47"/>
      <c r="Z43" s="147"/>
      <c r="AA43" s="147"/>
      <c r="AB43" s="147"/>
      <c r="AC43" s="147"/>
      <c r="AD43" s="147"/>
      <c r="AE43" s="147"/>
      <c r="AF43" s="147"/>
      <c r="AG43" s="147" t="s">
        <v>130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70">
        <v>16</v>
      </c>
      <c r="B44" s="171" t="s">
        <v>183</v>
      </c>
      <c r="C44" s="187" t="s">
        <v>184</v>
      </c>
      <c r="D44" s="172" t="s">
        <v>185</v>
      </c>
      <c r="E44" s="173">
        <v>4.2</v>
      </c>
      <c r="F44" s="174"/>
      <c r="G44" s="175">
        <f>ROUND(E44*F44,2)</f>
        <v>0</v>
      </c>
      <c r="H44" s="174"/>
      <c r="I44" s="175">
        <f>ROUND(E44*H44,2)</f>
        <v>0</v>
      </c>
      <c r="J44" s="174"/>
      <c r="K44" s="175">
        <f>ROUND(E44*J44,2)</f>
        <v>0</v>
      </c>
      <c r="L44" s="175">
        <v>21</v>
      </c>
      <c r="M44" s="175">
        <f>G44*(1+L44/100)</f>
        <v>0</v>
      </c>
      <c r="N44" s="173">
        <v>1E-3</v>
      </c>
      <c r="O44" s="173">
        <f>ROUND(E44*N44,2)</f>
        <v>0</v>
      </c>
      <c r="P44" s="173">
        <v>0</v>
      </c>
      <c r="Q44" s="173">
        <f>ROUND(E44*P44,2)</f>
        <v>0</v>
      </c>
      <c r="R44" s="175" t="s">
        <v>161</v>
      </c>
      <c r="S44" s="175" t="s">
        <v>126</v>
      </c>
      <c r="T44" s="176" t="s">
        <v>126</v>
      </c>
      <c r="U44" s="158">
        <v>0</v>
      </c>
      <c r="V44" s="158">
        <f>ROUND(E44*U44,2)</f>
        <v>0</v>
      </c>
      <c r="W44" s="158"/>
      <c r="X44" s="158" t="s">
        <v>162</v>
      </c>
      <c r="Y44" s="147"/>
      <c r="Z44" s="147"/>
      <c r="AA44" s="147"/>
      <c r="AB44" s="147"/>
      <c r="AC44" s="147"/>
      <c r="AD44" s="147"/>
      <c r="AE44" s="147"/>
      <c r="AF44" s="147"/>
      <c r="AG44" s="147" t="s">
        <v>163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54"/>
      <c r="B45" s="155"/>
      <c r="C45" s="188" t="s">
        <v>186</v>
      </c>
      <c r="D45" s="160"/>
      <c r="E45" s="161">
        <v>4.2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47"/>
      <c r="Z45" s="147"/>
      <c r="AA45" s="147"/>
      <c r="AB45" s="147"/>
      <c r="AC45" s="147"/>
      <c r="AD45" s="147"/>
      <c r="AE45" s="147"/>
      <c r="AF45" s="147"/>
      <c r="AG45" s="147" t="s">
        <v>130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t="22.5" outlineLevel="1" x14ac:dyDescent="0.2">
      <c r="A46" s="170">
        <v>17</v>
      </c>
      <c r="B46" s="171" t="s">
        <v>187</v>
      </c>
      <c r="C46" s="187" t="s">
        <v>188</v>
      </c>
      <c r="D46" s="172" t="s">
        <v>125</v>
      </c>
      <c r="E46" s="173">
        <v>348.45</v>
      </c>
      <c r="F46" s="174"/>
      <c r="G46" s="175">
        <f>ROUND(E46*F46,2)</f>
        <v>0</v>
      </c>
      <c r="H46" s="174"/>
      <c r="I46" s="175">
        <f>ROUND(E46*H46,2)</f>
        <v>0</v>
      </c>
      <c r="J46" s="174"/>
      <c r="K46" s="175">
        <f>ROUND(E46*J46,2)</f>
        <v>0</v>
      </c>
      <c r="L46" s="175">
        <v>21</v>
      </c>
      <c r="M46" s="175">
        <f>G46*(1+L46/100)</f>
        <v>0</v>
      </c>
      <c r="N46" s="173">
        <v>0</v>
      </c>
      <c r="O46" s="173">
        <f>ROUND(E46*N46,2)</f>
        <v>0</v>
      </c>
      <c r="P46" s="173">
        <v>0</v>
      </c>
      <c r="Q46" s="173">
        <f>ROUND(E46*P46,2)</f>
        <v>0</v>
      </c>
      <c r="R46" s="175"/>
      <c r="S46" s="175" t="s">
        <v>189</v>
      </c>
      <c r="T46" s="176" t="s">
        <v>126</v>
      </c>
      <c r="U46" s="158">
        <v>0.19</v>
      </c>
      <c r="V46" s="158">
        <f>ROUND(E46*U46,2)</f>
        <v>66.209999999999994</v>
      </c>
      <c r="W46" s="158"/>
      <c r="X46" s="158" t="s">
        <v>127</v>
      </c>
      <c r="Y46" s="147"/>
      <c r="Z46" s="147"/>
      <c r="AA46" s="147"/>
      <c r="AB46" s="147"/>
      <c r="AC46" s="147"/>
      <c r="AD46" s="147"/>
      <c r="AE46" s="147"/>
      <c r="AF46" s="147"/>
      <c r="AG46" s="147" t="s">
        <v>128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54"/>
      <c r="B47" s="155"/>
      <c r="C47" s="188" t="s">
        <v>190</v>
      </c>
      <c r="D47" s="160"/>
      <c r="E47" s="161">
        <v>265.5</v>
      </c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47"/>
      <c r="Z47" s="147"/>
      <c r="AA47" s="147"/>
      <c r="AB47" s="147"/>
      <c r="AC47" s="147"/>
      <c r="AD47" s="147"/>
      <c r="AE47" s="147"/>
      <c r="AF47" s="147"/>
      <c r="AG47" s="147" t="s">
        <v>130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54"/>
      <c r="B48" s="155"/>
      <c r="C48" s="188" t="s">
        <v>191</v>
      </c>
      <c r="D48" s="160"/>
      <c r="E48" s="161">
        <v>82.95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47"/>
      <c r="Z48" s="147"/>
      <c r="AA48" s="147"/>
      <c r="AB48" s="147"/>
      <c r="AC48" s="147"/>
      <c r="AD48" s="147"/>
      <c r="AE48" s="147"/>
      <c r="AF48" s="147"/>
      <c r="AG48" s="147" t="s">
        <v>130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ht="22.5" outlineLevel="1" x14ac:dyDescent="0.2">
      <c r="A49" s="177">
        <v>18</v>
      </c>
      <c r="B49" s="178" t="s">
        <v>192</v>
      </c>
      <c r="C49" s="189" t="s">
        <v>193</v>
      </c>
      <c r="D49" s="179" t="s">
        <v>125</v>
      </c>
      <c r="E49" s="180">
        <v>348.45</v>
      </c>
      <c r="F49" s="181"/>
      <c r="G49" s="182">
        <f>ROUND(E49*F49,2)</f>
        <v>0</v>
      </c>
      <c r="H49" s="181"/>
      <c r="I49" s="182">
        <f>ROUND(E49*H49,2)</f>
        <v>0</v>
      </c>
      <c r="J49" s="181"/>
      <c r="K49" s="182">
        <f>ROUND(E49*J49,2)</f>
        <v>0</v>
      </c>
      <c r="L49" s="182">
        <v>21</v>
      </c>
      <c r="M49" s="182">
        <f>G49*(1+L49/100)</f>
        <v>0</v>
      </c>
      <c r="N49" s="180">
        <v>0</v>
      </c>
      <c r="O49" s="180">
        <f>ROUND(E49*N49,2)</f>
        <v>0</v>
      </c>
      <c r="P49" s="180">
        <v>0</v>
      </c>
      <c r="Q49" s="180">
        <f>ROUND(E49*P49,2)</f>
        <v>0</v>
      </c>
      <c r="R49" s="182"/>
      <c r="S49" s="182" t="s">
        <v>189</v>
      </c>
      <c r="T49" s="183" t="s">
        <v>126</v>
      </c>
      <c r="U49" s="158">
        <v>0.01</v>
      </c>
      <c r="V49" s="158">
        <f>ROUND(E49*U49,2)</f>
        <v>3.48</v>
      </c>
      <c r="W49" s="158"/>
      <c r="X49" s="158" t="s">
        <v>127</v>
      </c>
      <c r="Y49" s="147"/>
      <c r="Z49" s="147"/>
      <c r="AA49" s="147"/>
      <c r="AB49" s="147"/>
      <c r="AC49" s="147"/>
      <c r="AD49" s="147"/>
      <c r="AE49" s="147"/>
      <c r="AF49" s="147"/>
      <c r="AG49" s="147" t="s">
        <v>128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t="22.5" outlineLevel="1" x14ac:dyDescent="0.2">
      <c r="A50" s="177">
        <v>19</v>
      </c>
      <c r="B50" s="178" t="s">
        <v>194</v>
      </c>
      <c r="C50" s="189" t="s">
        <v>195</v>
      </c>
      <c r="D50" s="179" t="s">
        <v>125</v>
      </c>
      <c r="E50" s="180">
        <v>1742.25</v>
      </c>
      <c r="F50" s="181"/>
      <c r="G50" s="182">
        <f>ROUND(E50*F50,2)</f>
        <v>0</v>
      </c>
      <c r="H50" s="181"/>
      <c r="I50" s="182">
        <f>ROUND(E50*H50,2)</f>
        <v>0</v>
      </c>
      <c r="J50" s="181"/>
      <c r="K50" s="182">
        <f>ROUND(E50*J50,2)</f>
        <v>0</v>
      </c>
      <c r="L50" s="182">
        <v>21</v>
      </c>
      <c r="M50" s="182">
        <f>G50*(1+L50/100)</f>
        <v>0</v>
      </c>
      <c r="N50" s="180">
        <v>0</v>
      </c>
      <c r="O50" s="180">
        <f>ROUND(E50*N50,2)</f>
        <v>0</v>
      </c>
      <c r="P50" s="180">
        <v>0</v>
      </c>
      <c r="Q50" s="180">
        <f>ROUND(E50*P50,2)</f>
        <v>0</v>
      </c>
      <c r="R50" s="182"/>
      <c r="S50" s="182" t="s">
        <v>189</v>
      </c>
      <c r="T50" s="183" t="s">
        <v>126</v>
      </c>
      <c r="U50" s="158">
        <v>0</v>
      </c>
      <c r="V50" s="158">
        <f>ROUND(E50*U50,2)</f>
        <v>0</v>
      </c>
      <c r="W50" s="158"/>
      <c r="X50" s="158" t="s">
        <v>127</v>
      </c>
      <c r="Y50" s="147"/>
      <c r="Z50" s="147"/>
      <c r="AA50" s="147"/>
      <c r="AB50" s="147"/>
      <c r="AC50" s="147"/>
      <c r="AD50" s="147"/>
      <c r="AE50" s="147"/>
      <c r="AF50" s="147"/>
      <c r="AG50" s="147" t="s">
        <v>128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ht="22.5" outlineLevel="1" x14ac:dyDescent="0.2">
      <c r="A51" s="177">
        <v>20</v>
      </c>
      <c r="B51" s="178" t="s">
        <v>196</v>
      </c>
      <c r="C51" s="189" t="s">
        <v>197</v>
      </c>
      <c r="D51" s="179" t="s">
        <v>125</v>
      </c>
      <c r="E51" s="180">
        <v>348.45</v>
      </c>
      <c r="F51" s="181"/>
      <c r="G51" s="182">
        <f>ROUND(E51*F51,2)</f>
        <v>0</v>
      </c>
      <c r="H51" s="181"/>
      <c r="I51" s="182">
        <f>ROUND(E51*H51,2)</f>
        <v>0</v>
      </c>
      <c r="J51" s="181"/>
      <c r="K51" s="182">
        <f>ROUND(E51*J51,2)</f>
        <v>0</v>
      </c>
      <c r="L51" s="182">
        <v>21</v>
      </c>
      <c r="M51" s="182">
        <f>G51*(1+L51/100)</f>
        <v>0</v>
      </c>
      <c r="N51" s="180">
        <v>0</v>
      </c>
      <c r="O51" s="180">
        <f>ROUND(E51*N51,2)</f>
        <v>0</v>
      </c>
      <c r="P51" s="180">
        <v>0</v>
      </c>
      <c r="Q51" s="180">
        <f>ROUND(E51*P51,2)</f>
        <v>0</v>
      </c>
      <c r="R51" s="182"/>
      <c r="S51" s="182" t="s">
        <v>189</v>
      </c>
      <c r="T51" s="183" t="s">
        <v>126</v>
      </c>
      <c r="U51" s="158">
        <v>5.2999999999999999E-2</v>
      </c>
      <c r="V51" s="158">
        <f>ROUND(E51*U51,2)</f>
        <v>18.47</v>
      </c>
      <c r="W51" s="158"/>
      <c r="X51" s="158" t="s">
        <v>127</v>
      </c>
      <c r="Y51" s="147"/>
      <c r="Z51" s="147"/>
      <c r="AA51" s="147"/>
      <c r="AB51" s="147"/>
      <c r="AC51" s="147"/>
      <c r="AD51" s="147"/>
      <c r="AE51" s="147"/>
      <c r="AF51" s="147"/>
      <c r="AG51" s="147" t="s">
        <v>128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ht="22.5" outlineLevel="1" x14ac:dyDescent="0.2">
      <c r="A52" s="177">
        <v>21</v>
      </c>
      <c r="B52" s="178" t="s">
        <v>198</v>
      </c>
      <c r="C52" s="189" t="s">
        <v>199</v>
      </c>
      <c r="D52" s="179" t="s">
        <v>125</v>
      </c>
      <c r="E52" s="180">
        <v>348.45</v>
      </c>
      <c r="F52" s="181"/>
      <c r="G52" s="182">
        <f>ROUND(E52*F52,2)</f>
        <v>0</v>
      </c>
      <c r="H52" s="181"/>
      <c r="I52" s="182">
        <f>ROUND(E52*H52,2)</f>
        <v>0</v>
      </c>
      <c r="J52" s="181"/>
      <c r="K52" s="182">
        <f>ROUND(E52*J52,2)</f>
        <v>0</v>
      </c>
      <c r="L52" s="182">
        <v>21</v>
      </c>
      <c r="M52" s="182">
        <f>G52*(1+L52/100)</f>
        <v>0</v>
      </c>
      <c r="N52" s="180">
        <v>0</v>
      </c>
      <c r="O52" s="180">
        <f>ROUND(E52*N52,2)</f>
        <v>0</v>
      </c>
      <c r="P52" s="180">
        <v>0</v>
      </c>
      <c r="Q52" s="180">
        <f>ROUND(E52*P52,2)</f>
        <v>0</v>
      </c>
      <c r="R52" s="182"/>
      <c r="S52" s="182" t="s">
        <v>189</v>
      </c>
      <c r="T52" s="183" t="s">
        <v>126</v>
      </c>
      <c r="U52" s="158">
        <v>5.3999999999999999E-2</v>
      </c>
      <c r="V52" s="158">
        <f>ROUND(E52*U52,2)</f>
        <v>18.82</v>
      </c>
      <c r="W52" s="158"/>
      <c r="X52" s="158" t="s">
        <v>127</v>
      </c>
      <c r="Y52" s="147"/>
      <c r="Z52" s="147"/>
      <c r="AA52" s="147"/>
      <c r="AB52" s="147"/>
      <c r="AC52" s="147"/>
      <c r="AD52" s="147"/>
      <c r="AE52" s="147"/>
      <c r="AF52" s="147"/>
      <c r="AG52" s="147" t="s">
        <v>128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t="22.5" outlineLevel="1" x14ac:dyDescent="0.2">
      <c r="A53" s="170">
        <v>22</v>
      </c>
      <c r="B53" s="171" t="s">
        <v>200</v>
      </c>
      <c r="C53" s="187" t="s">
        <v>201</v>
      </c>
      <c r="D53" s="172" t="s">
        <v>160</v>
      </c>
      <c r="E53" s="173">
        <v>627.21</v>
      </c>
      <c r="F53" s="174"/>
      <c r="G53" s="175">
        <f>ROUND(E53*F53,2)</f>
        <v>0</v>
      </c>
      <c r="H53" s="174"/>
      <c r="I53" s="175">
        <f>ROUND(E53*H53,2)</f>
        <v>0</v>
      </c>
      <c r="J53" s="174"/>
      <c r="K53" s="175">
        <f>ROUND(E53*J53,2)</f>
        <v>0</v>
      </c>
      <c r="L53" s="175">
        <v>21</v>
      </c>
      <c r="M53" s="175">
        <f>G53*(1+L53/100)</f>
        <v>0</v>
      </c>
      <c r="N53" s="173">
        <v>1</v>
      </c>
      <c r="O53" s="173">
        <f>ROUND(E53*N53,2)</f>
        <v>627.21</v>
      </c>
      <c r="P53" s="173">
        <v>0</v>
      </c>
      <c r="Q53" s="173">
        <f>ROUND(E53*P53,2)</f>
        <v>0</v>
      </c>
      <c r="R53" s="175"/>
      <c r="S53" s="175" t="s">
        <v>189</v>
      </c>
      <c r="T53" s="176" t="s">
        <v>126</v>
      </c>
      <c r="U53" s="158">
        <v>0</v>
      </c>
      <c r="V53" s="158">
        <f>ROUND(E53*U53,2)</f>
        <v>0</v>
      </c>
      <c r="W53" s="158"/>
      <c r="X53" s="158" t="s">
        <v>162</v>
      </c>
      <c r="Y53" s="147"/>
      <c r="Z53" s="147"/>
      <c r="AA53" s="147"/>
      <c r="AB53" s="147"/>
      <c r="AC53" s="147"/>
      <c r="AD53" s="147"/>
      <c r="AE53" s="147"/>
      <c r="AF53" s="147"/>
      <c r="AG53" s="147" t="s">
        <v>163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54"/>
      <c r="B54" s="155"/>
      <c r="C54" s="188" t="s">
        <v>202</v>
      </c>
      <c r="D54" s="160"/>
      <c r="E54" s="161">
        <v>627.21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47"/>
      <c r="Z54" s="147"/>
      <c r="AA54" s="147"/>
      <c r="AB54" s="147"/>
      <c r="AC54" s="147"/>
      <c r="AD54" s="147"/>
      <c r="AE54" s="147"/>
      <c r="AF54" s="147"/>
      <c r="AG54" s="147" t="s">
        <v>130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t="22.5" outlineLevel="1" x14ac:dyDescent="0.2">
      <c r="A55" s="177">
        <v>23</v>
      </c>
      <c r="B55" s="178" t="s">
        <v>203</v>
      </c>
      <c r="C55" s="189" t="s">
        <v>204</v>
      </c>
      <c r="D55" s="179" t="s">
        <v>125</v>
      </c>
      <c r="E55" s="180">
        <v>348.45</v>
      </c>
      <c r="F55" s="181"/>
      <c r="G55" s="182">
        <f>ROUND(E55*F55,2)</f>
        <v>0</v>
      </c>
      <c r="H55" s="181"/>
      <c r="I55" s="182">
        <f>ROUND(E55*H55,2)</f>
        <v>0</v>
      </c>
      <c r="J55" s="181"/>
      <c r="K55" s="182">
        <f>ROUND(E55*J55,2)</f>
        <v>0</v>
      </c>
      <c r="L55" s="182">
        <v>21</v>
      </c>
      <c r="M55" s="182">
        <f>G55*(1+L55/100)</f>
        <v>0</v>
      </c>
      <c r="N55" s="180">
        <v>0</v>
      </c>
      <c r="O55" s="180">
        <f>ROUND(E55*N55,2)</f>
        <v>0</v>
      </c>
      <c r="P55" s="180">
        <v>0</v>
      </c>
      <c r="Q55" s="180">
        <f>ROUND(E55*P55,2)</f>
        <v>0</v>
      </c>
      <c r="R55" s="182"/>
      <c r="S55" s="182" t="s">
        <v>189</v>
      </c>
      <c r="T55" s="183" t="s">
        <v>126</v>
      </c>
      <c r="U55" s="158">
        <v>0.01</v>
      </c>
      <c r="V55" s="158">
        <f>ROUND(E55*U55,2)</f>
        <v>3.48</v>
      </c>
      <c r="W55" s="158"/>
      <c r="X55" s="158" t="s">
        <v>127</v>
      </c>
      <c r="Y55" s="147"/>
      <c r="Z55" s="147"/>
      <c r="AA55" s="147"/>
      <c r="AB55" s="147"/>
      <c r="AC55" s="147"/>
      <c r="AD55" s="147"/>
      <c r="AE55" s="147"/>
      <c r="AF55" s="147"/>
      <c r="AG55" s="147" t="s">
        <v>128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ht="22.5" outlineLevel="1" x14ac:dyDescent="0.2">
      <c r="A56" s="177">
        <v>24</v>
      </c>
      <c r="B56" s="178" t="s">
        <v>205</v>
      </c>
      <c r="C56" s="189" t="s">
        <v>206</v>
      </c>
      <c r="D56" s="179" t="s">
        <v>125</v>
      </c>
      <c r="E56" s="180">
        <v>265.5</v>
      </c>
      <c r="F56" s="181"/>
      <c r="G56" s="182">
        <f>ROUND(E56*F56,2)</f>
        <v>0</v>
      </c>
      <c r="H56" s="181"/>
      <c r="I56" s="182">
        <f>ROUND(E56*H56,2)</f>
        <v>0</v>
      </c>
      <c r="J56" s="181"/>
      <c r="K56" s="182">
        <f>ROUND(E56*J56,2)</f>
        <v>0</v>
      </c>
      <c r="L56" s="182">
        <v>21</v>
      </c>
      <c r="M56" s="182">
        <f>G56*(1+L56/100)</f>
        <v>0</v>
      </c>
      <c r="N56" s="180">
        <v>0</v>
      </c>
      <c r="O56" s="180">
        <f>ROUND(E56*N56,2)</f>
        <v>0</v>
      </c>
      <c r="P56" s="180">
        <v>0</v>
      </c>
      <c r="Q56" s="180">
        <f>ROUND(E56*P56,2)</f>
        <v>0</v>
      </c>
      <c r="R56" s="182"/>
      <c r="S56" s="182" t="s">
        <v>189</v>
      </c>
      <c r="T56" s="183" t="s">
        <v>126</v>
      </c>
      <c r="U56" s="158">
        <v>0</v>
      </c>
      <c r="V56" s="158">
        <f>ROUND(E56*U56,2)</f>
        <v>0</v>
      </c>
      <c r="W56" s="158"/>
      <c r="X56" s="158" t="s">
        <v>127</v>
      </c>
      <c r="Y56" s="147"/>
      <c r="Z56" s="147"/>
      <c r="AA56" s="147"/>
      <c r="AB56" s="147"/>
      <c r="AC56" s="147"/>
      <c r="AD56" s="147"/>
      <c r="AE56" s="147"/>
      <c r="AF56" s="147"/>
      <c r="AG56" s="147" t="s">
        <v>128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70">
        <v>25</v>
      </c>
      <c r="B57" s="171" t="s">
        <v>207</v>
      </c>
      <c r="C57" s="187" t="s">
        <v>208</v>
      </c>
      <c r="D57" s="172" t="s">
        <v>209</v>
      </c>
      <c r="E57" s="173">
        <v>110.6</v>
      </c>
      <c r="F57" s="174"/>
      <c r="G57" s="175">
        <f>ROUND(E57*F57,2)</f>
        <v>0</v>
      </c>
      <c r="H57" s="174"/>
      <c r="I57" s="175">
        <f>ROUND(E57*H57,2)</f>
        <v>0</v>
      </c>
      <c r="J57" s="174"/>
      <c r="K57" s="175">
        <f>ROUND(E57*J57,2)</f>
        <v>0</v>
      </c>
      <c r="L57" s="175">
        <v>21</v>
      </c>
      <c r="M57" s="175">
        <f>G57*(1+L57/100)</f>
        <v>0</v>
      </c>
      <c r="N57" s="173">
        <v>0</v>
      </c>
      <c r="O57" s="173">
        <f>ROUND(E57*N57,2)</f>
        <v>0</v>
      </c>
      <c r="P57" s="173">
        <v>0.27</v>
      </c>
      <c r="Q57" s="173">
        <f>ROUND(E57*P57,2)</f>
        <v>29.86</v>
      </c>
      <c r="R57" s="175"/>
      <c r="S57" s="175" t="s">
        <v>126</v>
      </c>
      <c r="T57" s="176" t="s">
        <v>126</v>
      </c>
      <c r="U57" s="158">
        <v>0.123</v>
      </c>
      <c r="V57" s="158">
        <f>ROUND(E57*U57,2)</f>
        <v>13.6</v>
      </c>
      <c r="W57" s="158"/>
      <c r="X57" s="158" t="s">
        <v>127</v>
      </c>
      <c r="Y57" s="147"/>
      <c r="Z57" s="147"/>
      <c r="AA57" s="147"/>
      <c r="AB57" s="147"/>
      <c r="AC57" s="147"/>
      <c r="AD57" s="147"/>
      <c r="AE57" s="147"/>
      <c r="AF57" s="147"/>
      <c r="AG57" s="147" t="s">
        <v>128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54"/>
      <c r="B58" s="155"/>
      <c r="C58" s="188" t="s">
        <v>210</v>
      </c>
      <c r="D58" s="160"/>
      <c r="E58" s="161">
        <v>110.6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47"/>
      <c r="Z58" s="147"/>
      <c r="AA58" s="147"/>
      <c r="AB58" s="147"/>
      <c r="AC58" s="147"/>
      <c r="AD58" s="147"/>
      <c r="AE58" s="147"/>
      <c r="AF58" s="147"/>
      <c r="AG58" s="147" t="s">
        <v>130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x14ac:dyDescent="0.2">
      <c r="A59" s="163" t="s">
        <v>121</v>
      </c>
      <c r="B59" s="164" t="s">
        <v>71</v>
      </c>
      <c r="C59" s="186" t="s">
        <v>72</v>
      </c>
      <c r="D59" s="165"/>
      <c r="E59" s="166"/>
      <c r="F59" s="167"/>
      <c r="G59" s="167">
        <f>SUMIF(AG60:AG78,"&lt;&gt;NOR",G60:G78)</f>
        <v>0</v>
      </c>
      <c r="H59" s="167"/>
      <c r="I59" s="167">
        <f>SUM(I60:I78)</f>
        <v>0</v>
      </c>
      <c r="J59" s="167"/>
      <c r="K59" s="167">
        <f>SUM(K60:K78)</f>
        <v>0</v>
      </c>
      <c r="L59" s="167"/>
      <c r="M59" s="167">
        <f>SUM(M60:M78)</f>
        <v>0</v>
      </c>
      <c r="N59" s="166"/>
      <c r="O59" s="166">
        <f>SUM(O60:O78)</f>
        <v>204.77</v>
      </c>
      <c r="P59" s="166"/>
      <c r="Q59" s="166">
        <f>SUM(Q60:Q78)</f>
        <v>0</v>
      </c>
      <c r="R59" s="167"/>
      <c r="S59" s="167"/>
      <c r="T59" s="168"/>
      <c r="U59" s="162"/>
      <c r="V59" s="162">
        <f>SUM(V60:V78)</f>
        <v>71.960000000000008</v>
      </c>
      <c r="W59" s="162"/>
      <c r="X59" s="162"/>
      <c r="AG59" t="s">
        <v>122</v>
      </c>
    </row>
    <row r="60" spans="1:60" outlineLevel="1" x14ac:dyDescent="0.2">
      <c r="A60" s="170">
        <v>26</v>
      </c>
      <c r="B60" s="171" t="s">
        <v>211</v>
      </c>
      <c r="C60" s="187" t="s">
        <v>212</v>
      </c>
      <c r="D60" s="172" t="s">
        <v>125</v>
      </c>
      <c r="E60" s="173">
        <v>17.727</v>
      </c>
      <c r="F60" s="174"/>
      <c r="G60" s="175">
        <f>ROUND(E60*F60,2)</f>
        <v>0</v>
      </c>
      <c r="H60" s="174"/>
      <c r="I60" s="175">
        <f>ROUND(E60*H60,2)</f>
        <v>0</v>
      </c>
      <c r="J60" s="174"/>
      <c r="K60" s="175">
        <f>ROUND(E60*J60,2)</f>
        <v>0</v>
      </c>
      <c r="L60" s="175">
        <v>21</v>
      </c>
      <c r="M60" s="175">
        <f>G60*(1+L60/100)</f>
        <v>0</v>
      </c>
      <c r="N60" s="173">
        <v>1.9205000000000001</v>
      </c>
      <c r="O60" s="173">
        <f>ROUND(E60*N60,2)</f>
        <v>34.04</v>
      </c>
      <c r="P60" s="173">
        <v>0</v>
      </c>
      <c r="Q60" s="173">
        <f>ROUND(E60*P60,2)</f>
        <v>0</v>
      </c>
      <c r="R60" s="175"/>
      <c r="S60" s="175" t="s">
        <v>126</v>
      </c>
      <c r="T60" s="176" t="s">
        <v>126</v>
      </c>
      <c r="U60" s="158">
        <v>1.23</v>
      </c>
      <c r="V60" s="158">
        <f>ROUND(E60*U60,2)</f>
        <v>21.8</v>
      </c>
      <c r="W60" s="158"/>
      <c r="X60" s="158" t="s">
        <v>127</v>
      </c>
      <c r="Y60" s="147"/>
      <c r="Z60" s="147"/>
      <c r="AA60" s="147"/>
      <c r="AB60" s="147"/>
      <c r="AC60" s="147"/>
      <c r="AD60" s="147"/>
      <c r="AE60" s="147"/>
      <c r="AF60" s="147"/>
      <c r="AG60" s="147" t="s">
        <v>128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54"/>
      <c r="B61" s="155"/>
      <c r="C61" s="250" t="s">
        <v>213</v>
      </c>
      <c r="D61" s="251"/>
      <c r="E61" s="251"/>
      <c r="F61" s="251"/>
      <c r="G61" s="251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47"/>
      <c r="Z61" s="147"/>
      <c r="AA61" s="147"/>
      <c r="AB61" s="147"/>
      <c r="AC61" s="147"/>
      <c r="AD61" s="147"/>
      <c r="AE61" s="147"/>
      <c r="AF61" s="147"/>
      <c r="AG61" s="147" t="s">
        <v>156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54"/>
      <c r="B62" s="155"/>
      <c r="C62" s="188" t="s">
        <v>214</v>
      </c>
      <c r="D62" s="160"/>
      <c r="E62" s="161">
        <v>11.090999999999999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47"/>
      <c r="Z62" s="147"/>
      <c r="AA62" s="147"/>
      <c r="AB62" s="147"/>
      <c r="AC62" s="147"/>
      <c r="AD62" s="147"/>
      <c r="AE62" s="147"/>
      <c r="AF62" s="147"/>
      <c r="AG62" s="147" t="s">
        <v>130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54"/>
      <c r="B63" s="155"/>
      <c r="C63" s="188" t="s">
        <v>215</v>
      </c>
      <c r="D63" s="160"/>
      <c r="E63" s="161">
        <v>6.6360000000000001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47"/>
      <c r="Z63" s="147"/>
      <c r="AA63" s="147"/>
      <c r="AB63" s="147"/>
      <c r="AC63" s="147"/>
      <c r="AD63" s="147"/>
      <c r="AE63" s="147"/>
      <c r="AF63" s="147"/>
      <c r="AG63" s="147" t="s">
        <v>130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ht="22.5" outlineLevel="1" x14ac:dyDescent="0.2">
      <c r="A64" s="170">
        <v>27</v>
      </c>
      <c r="B64" s="171" t="s">
        <v>216</v>
      </c>
      <c r="C64" s="187" t="s">
        <v>217</v>
      </c>
      <c r="D64" s="172" t="s">
        <v>209</v>
      </c>
      <c r="E64" s="173">
        <v>295.45</v>
      </c>
      <c r="F64" s="174"/>
      <c r="G64" s="175">
        <f>ROUND(E64*F64,2)</f>
        <v>0</v>
      </c>
      <c r="H64" s="174"/>
      <c r="I64" s="175">
        <f>ROUND(E64*H64,2)</f>
        <v>0</v>
      </c>
      <c r="J64" s="174"/>
      <c r="K64" s="175">
        <f>ROUND(E64*J64,2)</f>
        <v>0</v>
      </c>
      <c r="L64" s="175">
        <v>21</v>
      </c>
      <c r="M64" s="175">
        <f>G64*(1+L64/100)</f>
        <v>0</v>
      </c>
      <c r="N64" s="173">
        <v>0</v>
      </c>
      <c r="O64" s="173">
        <f>ROUND(E64*N64,2)</f>
        <v>0</v>
      </c>
      <c r="P64" s="173">
        <v>0</v>
      </c>
      <c r="Q64" s="173">
        <f>ROUND(E64*P64,2)</f>
        <v>0</v>
      </c>
      <c r="R64" s="175"/>
      <c r="S64" s="175" t="s">
        <v>126</v>
      </c>
      <c r="T64" s="176" t="s">
        <v>126</v>
      </c>
      <c r="U64" s="158">
        <v>0.06</v>
      </c>
      <c r="V64" s="158">
        <f>ROUND(E64*U64,2)</f>
        <v>17.73</v>
      </c>
      <c r="W64" s="158"/>
      <c r="X64" s="158" t="s">
        <v>127</v>
      </c>
      <c r="Y64" s="147"/>
      <c r="Z64" s="147"/>
      <c r="AA64" s="147"/>
      <c r="AB64" s="147"/>
      <c r="AC64" s="147"/>
      <c r="AD64" s="147"/>
      <c r="AE64" s="147"/>
      <c r="AF64" s="147"/>
      <c r="AG64" s="147" t="s">
        <v>128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54"/>
      <c r="B65" s="155"/>
      <c r="C65" s="188" t="s">
        <v>218</v>
      </c>
      <c r="D65" s="160"/>
      <c r="E65" s="161">
        <v>184.85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47"/>
      <c r="Z65" s="147"/>
      <c r="AA65" s="147"/>
      <c r="AB65" s="147"/>
      <c r="AC65" s="147"/>
      <c r="AD65" s="147"/>
      <c r="AE65" s="147"/>
      <c r="AF65" s="147"/>
      <c r="AG65" s="147" t="s">
        <v>130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54"/>
      <c r="B66" s="155"/>
      <c r="C66" s="188" t="s">
        <v>210</v>
      </c>
      <c r="D66" s="160"/>
      <c r="E66" s="161">
        <v>110.6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47"/>
      <c r="Z66" s="147"/>
      <c r="AA66" s="147"/>
      <c r="AB66" s="147"/>
      <c r="AC66" s="147"/>
      <c r="AD66" s="147"/>
      <c r="AE66" s="147"/>
      <c r="AF66" s="147"/>
      <c r="AG66" s="147" t="s">
        <v>130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70">
        <v>28</v>
      </c>
      <c r="B67" s="171" t="s">
        <v>219</v>
      </c>
      <c r="C67" s="187" t="s">
        <v>220</v>
      </c>
      <c r="D67" s="172" t="s">
        <v>125</v>
      </c>
      <c r="E67" s="173">
        <v>67.557000000000002</v>
      </c>
      <c r="F67" s="174"/>
      <c r="G67" s="175">
        <f>ROUND(E67*F67,2)</f>
        <v>0</v>
      </c>
      <c r="H67" s="174"/>
      <c r="I67" s="175">
        <f>ROUND(E67*H67,2)</f>
        <v>0</v>
      </c>
      <c r="J67" s="174"/>
      <c r="K67" s="175">
        <f>ROUND(E67*J67,2)</f>
        <v>0</v>
      </c>
      <c r="L67" s="175">
        <v>21</v>
      </c>
      <c r="M67" s="175">
        <f>G67*(1+L67/100)</f>
        <v>0</v>
      </c>
      <c r="N67" s="173">
        <v>2.5249999999999999</v>
      </c>
      <c r="O67" s="173">
        <f>ROUND(E67*N67,2)</f>
        <v>170.58</v>
      </c>
      <c r="P67" s="173">
        <v>0</v>
      </c>
      <c r="Q67" s="173">
        <f>ROUND(E67*P67,2)</f>
        <v>0</v>
      </c>
      <c r="R67" s="175"/>
      <c r="S67" s="175" t="s">
        <v>126</v>
      </c>
      <c r="T67" s="176" t="s">
        <v>126</v>
      </c>
      <c r="U67" s="158">
        <v>0.48</v>
      </c>
      <c r="V67" s="158">
        <f>ROUND(E67*U67,2)</f>
        <v>32.43</v>
      </c>
      <c r="W67" s="158"/>
      <c r="X67" s="158" t="s">
        <v>127</v>
      </c>
      <c r="Y67" s="147"/>
      <c r="Z67" s="147"/>
      <c r="AA67" s="147"/>
      <c r="AB67" s="147"/>
      <c r="AC67" s="147"/>
      <c r="AD67" s="147"/>
      <c r="AE67" s="147"/>
      <c r="AF67" s="147"/>
      <c r="AG67" s="147" t="s">
        <v>128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54"/>
      <c r="B68" s="155"/>
      <c r="C68" s="250" t="s">
        <v>221</v>
      </c>
      <c r="D68" s="251"/>
      <c r="E68" s="251"/>
      <c r="F68" s="251"/>
      <c r="G68" s="251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47"/>
      <c r="Z68" s="147"/>
      <c r="AA68" s="147"/>
      <c r="AB68" s="147"/>
      <c r="AC68" s="147"/>
      <c r="AD68" s="147"/>
      <c r="AE68" s="147"/>
      <c r="AF68" s="147"/>
      <c r="AG68" s="147" t="s">
        <v>156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t="22.5" outlineLevel="1" x14ac:dyDescent="0.2">
      <c r="A69" s="154"/>
      <c r="B69" s="155"/>
      <c r="C69" s="188" t="s">
        <v>222</v>
      </c>
      <c r="D69" s="160"/>
      <c r="E69" s="161">
        <v>66.546000000000006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47"/>
      <c r="Z69" s="147"/>
      <c r="AA69" s="147"/>
      <c r="AB69" s="147"/>
      <c r="AC69" s="147"/>
      <c r="AD69" s="147"/>
      <c r="AE69" s="147"/>
      <c r="AF69" s="147"/>
      <c r="AG69" s="147" t="s">
        <v>130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1" x14ac:dyDescent="0.2">
      <c r="A70" s="154"/>
      <c r="B70" s="155"/>
      <c r="C70" s="188" t="s">
        <v>223</v>
      </c>
      <c r="D70" s="160"/>
      <c r="E70" s="161">
        <v>-18.484999999999999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47"/>
      <c r="Z70" s="147"/>
      <c r="AA70" s="147"/>
      <c r="AB70" s="147"/>
      <c r="AC70" s="147"/>
      <c r="AD70" s="147"/>
      <c r="AE70" s="147"/>
      <c r="AF70" s="147"/>
      <c r="AG70" s="147" t="s">
        <v>130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54"/>
      <c r="B71" s="155"/>
      <c r="C71" s="188" t="s">
        <v>224</v>
      </c>
      <c r="D71" s="160"/>
      <c r="E71" s="161">
        <v>7.056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47"/>
      <c r="Z71" s="147"/>
      <c r="AA71" s="147"/>
      <c r="AB71" s="147"/>
      <c r="AC71" s="147"/>
      <c r="AD71" s="147"/>
      <c r="AE71" s="147"/>
      <c r="AF71" s="147"/>
      <c r="AG71" s="147" t="s">
        <v>130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54"/>
      <c r="B72" s="155"/>
      <c r="C72" s="188" t="s">
        <v>225</v>
      </c>
      <c r="D72" s="160"/>
      <c r="E72" s="161">
        <v>-1.96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47"/>
      <c r="Z72" s="147"/>
      <c r="AA72" s="147"/>
      <c r="AB72" s="147"/>
      <c r="AC72" s="147"/>
      <c r="AD72" s="147"/>
      <c r="AE72" s="147"/>
      <c r="AF72" s="147"/>
      <c r="AG72" s="147" t="s">
        <v>130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54"/>
      <c r="B73" s="155"/>
      <c r="C73" s="188" t="s">
        <v>226</v>
      </c>
      <c r="D73" s="160"/>
      <c r="E73" s="161">
        <v>14.4</v>
      </c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47"/>
      <c r="Z73" s="147"/>
      <c r="AA73" s="147"/>
      <c r="AB73" s="147"/>
      <c r="AC73" s="147"/>
      <c r="AD73" s="147"/>
      <c r="AE73" s="147"/>
      <c r="AF73" s="147"/>
      <c r="AG73" s="147" t="s">
        <v>130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70">
        <v>29</v>
      </c>
      <c r="B74" s="171" t="s">
        <v>227</v>
      </c>
      <c r="C74" s="187" t="s">
        <v>228</v>
      </c>
      <c r="D74" s="172" t="s">
        <v>209</v>
      </c>
      <c r="E74" s="173">
        <v>304.31349999999998</v>
      </c>
      <c r="F74" s="174"/>
      <c r="G74" s="175">
        <f>ROUND(E74*F74,2)</f>
        <v>0</v>
      </c>
      <c r="H74" s="174"/>
      <c r="I74" s="175">
        <f>ROUND(E74*H74,2)</f>
        <v>0</v>
      </c>
      <c r="J74" s="174"/>
      <c r="K74" s="175">
        <f>ROUND(E74*J74,2)</f>
        <v>0</v>
      </c>
      <c r="L74" s="175">
        <v>21</v>
      </c>
      <c r="M74" s="175">
        <f>G74*(1+L74/100)</f>
        <v>0</v>
      </c>
      <c r="N74" s="173">
        <v>4.8000000000000001E-4</v>
      </c>
      <c r="O74" s="173">
        <f>ROUND(E74*N74,2)</f>
        <v>0.15</v>
      </c>
      <c r="P74" s="173">
        <v>0</v>
      </c>
      <c r="Q74" s="173">
        <f>ROUND(E74*P74,2)</f>
        <v>0</v>
      </c>
      <c r="R74" s="175" t="s">
        <v>161</v>
      </c>
      <c r="S74" s="175" t="s">
        <v>126</v>
      </c>
      <c r="T74" s="176" t="s">
        <v>126</v>
      </c>
      <c r="U74" s="158">
        <v>0</v>
      </c>
      <c r="V74" s="158">
        <f>ROUND(E74*U74,2)</f>
        <v>0</v>
      </c>
      <c r="W74" s="158"/>
      <c r="X74" s="158" t="s">
        <v>162</v>
      </c>
      <c r="Y74" s="147"/>
      <c r="Z74" s="147"/>
      <c r="AA74" s="147"/>
      <c r="AB74" s="147"/>
      <c r="AC74" s="147"/>
      <c r="AD74" s="147"/>
      <c r="AE74" s="147"/>
      <c r="AF74" s="147"/>
      <c r="AG74" s="147" t="s">
        <v>163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">
      <c r="A75" s="154"/>
      <c r="B75" s="155"/>
      <c r="C75" s="188" t="s">
        <v>229</v>
      </c>
      <c r="D75" s="160"/>
      <c r="E75" s="161">
        <v>190.3955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47"/>
      <c r="Z75" s="147"/>
      <c r="AA75" s="147"/>
      <c r="AB75" s="147"/>
      <c r="AC75" s="147"/>
      <c r="AD75" s="147"/>
      <c r="AE75" s="147"/>
      <c r="AF75" s="147"/>
      <c r="AG75" s="147" t="s">
        <v>130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54"/>
      <c r="B76" s="155"/>
      <c r="C76" s="188" t="s">
        <v>230</v>
      </c>
      <c r="D76" s="160"/>
      <c r="E76" s="161">
        <v>113.91800000000001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47"/>
      <c r="Z76" s="147"/>
      <c r="AA76" s="147"/>
      <c r="AB76" s="147"/>
      <c r="AC76" s="147"/>
      <c r="AD76" s="147"/>
      <c r="AE76" s="147"/>
      <c r="AF76" s="147"/>
      <c r="AG76" s="147" t="s">
        <v>130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77">
        <v>30</v>
      </c>
      <c r="B77" s="178" t="s">
        <v>231</v>
      </c>
      <c r="C77" s="189" t="s">
        <v>232</v>
      </c>
      <c r="D77" s="179" t="s">
        <v>233</v>
      </c>
      <c r="E77" s="180">
        <v>6</v>
      </c>
      <c r="F77" s="181"/>
      <c r="G77" s="182">
        <f>ROUND(E77*F77,2)</f>
        <v>0</v>
      </c>
      <c r="H77" s="181"/>
      <c r="I77" s="182">
        <f>ROUND(E77*H77,2)</f>
        <v>0</v>
      </c>
      <c r="J77" s="181"/>
      <c r="K77" s="182">
        <f>ROUND(E77*J77,2)</f>
        <v>0</v>
      </c>
      <c r="L77" s="182">
        <v>21</v>
      </c>
      <c r="M77" s="182">
        <f>G77*(1+L77/100)</f>
        <v>0</v>
      </c>
      <c r="N77" s="180">
        <v>0</v>
      </c>
      <c r="O77" s="180">
        <f>ROUND(E77*N77,2)</f>
        <v>0</v>
      </c>
      <c r="P77" s="180">
        <v>0</v>
      </c>
      <c r="Q77" s="180">
        <f>ROUND(E77*P77,2)</f>
        <v>0</v>
      </c>
      <c r="R77" s="182" t="s">
        <v>161</v>
      </c>
      <c r="S77" s="182" t="s">
        <v>126</v>
      </c>
      <c r="T77" s="183" t="s">
        <v>126</v>
      </c>
      <c r="U77" s="158">
        <v>0</v>
      </c>
      <c r="V77" s="158">
        <f>ROUND(E77*U77,2)</f>
        <v>0</v>
      </c>
      <c r="W77" s="158"/>
      <c r="X77" s="158" t="s">
        <v>162</v>
      </c>
      <c r="Y77" s="147"/>
      <c r="Z77" s="147"/>
      <c r="AA77" s="147"/>
      <c r="AB77" s="147"/>
      <c r="AC77" s="147"/>
      <c r="AD77" s="147"/>
      <c r="AE77" s="147"/>
      <c r="AF77" s="147"/>
      <c r="AG77" s="147" t="s">
        <v>163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77">
        <v>31</v>
      </c>
      <c r="B78" s="178" t="s">
        <v>234</v>
      </c>
      <c r="C78" s="189" t="s">
        <v>235</v>
      </c>
      <c r="D78" s="179" t="s">
        <v>233</v>
      </c>
      <c r="E78" s="180">
        <v>4</v>
      </c>
      <c r="F78" s="181"/>
      <c r="G78" s="182">
        <f>ROUND(E78*F78,2)</f>
        <v>0</v>
      </c>
      <c r="H78" s="181"/>
      <c r="I78" s="182">
        <f>ROUND(E78*H78,2)</f>
        <v>0</v>
      </c>
      <c r="J78" s="181"/>
      <c r="K78" s="182">
        <f>ROUND(E78*J78,2)</f>
        <v>0</v>
      </c>
      <c r="L78" s="182">
        <v>21</v>
      </c>
      <c r="M78" s="182">
        <f>G78*(1+L78/100)</f>
        <v>0</v>
      </c>
      <c r="N78" s="180">
        <v>0</v>
      </c>
      <c r="O78" s="180">
        <f>ROUND(E78*N78,2)</f>
        <v>0</v>
      </c>
      <c r="P78" s="180">
        <v>0</v>
      </c>
      <c r="Q78" s="180">
        <f>ROUND(E78*P78,2)</f>
        <v>0</v>
      </c>
      <c r="R78" s="182" t="s">
        <v>161</v>
      </c>
      <c r="S78" s="182" t="s">
        <v>126</v>
      </c>
      <c r="T78" s="183" t="s">
        <v>126</v>
      </c>
      <c r="U78" s="158">
        <v>0</v>
      </c>
      <c r="V78" s="158">
        <f>ROUND(E78*U78,2)</f>
        <v>0</v>
      </c>
      <c r="W78" s="158"/>
      <c r="X78" s="158" t="s">
        <v>162</v>
      </c>
      <c r="Y78" s="147"/>
      <c r="Z78" s="147"/>
      <c r="AA78" s="147"/>
      <c r="AB78" s="147"/>
      <c r="AC78" s="147"/>
      <c r="AD78" s="147"/>
      <c r="AE78" s="147"/>
      <c r="AF78" s="147"/>
      <c r="AG78" s="147" t="s">
        <v>163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x14ac:dyDescent="0.2">
      <c r="A79" s="163" t="s">
        <v>121</v>
      </c>
      <c r="B79" s="164" t="s">
        <v>73</v>
      </c>
      <c r="C79" s="186" t="s">
        <v>74</v>
      </c>
      <c r="D79" s="165"/>
      <c r="E79" s="166"/>
      <c r="F79" s="167"/>
      <c r="G79" s="167">
        <f>SUMIF(AG80:AG85,"&lt;&gt;NOR",G80:G85)</f>
        <v>0</v>
      </c>
      <c r="H79" s="167"/>
      <c r="I79" s="167">
        <f>SUM(I80:I85)</f>
        <v>0</v>
      </c>
      <c r="J79" s="167"/>
      <c r="K79" s="167">
        <f>SUM(K80:K85)</f>
        <v>0</v>
      </c>
      <c r="L79" s="167"/>
      <c r="M79" s="167">
        <f>SUM(M80:M85)</f>
        <v>0</v>
      </c>
      <c r="N79" s="166"/>
      <c r="O79" s="166">
        <f>SUM(O80:O85)</f>
        <v>178.39</v>
      </c>
      <c r="P79" s="166"/>
      <c r="Q79" s="166">
        <f>SUM(Q80:Q85)</f>
        <v>0</v>
      </c>
      <c r="R79" s="167"/>
      <c r="S79" s="167"/>
      <c r="T79" s="168"/>
      <c r="U79" s="162"/>
      <c r="V79" s="162">
        <f>SUM(V80:V85)</f>
        <v>631.75</v>
      </c>
      <c r="W79" s="162"/>
      <c r="X79" s="162"/>
      <c r="AG79" t="s">
        <v>122</v>
      </c>
    </row>
    <row r="80" spans="1:60" outlineLevel="1" x14ac:dyDescent="0.2">
      <c r="A80" s="170">
        <v>32</v>
      </c>
      <c r="B80" s="171" t="s">
        <v>236</v>
      </c>
      <c r="C80" s="187" t="s">
        <v>237</v>
      </c>
      <c r="D80" s="172" t="s">
        <v>209</v>
      </c>
      <c r="E80" s="173">
        <v>204.45</v>
      </c>
      <c r="F80" s="174"/>
      <c r="G80" s="175">
        <f>ROUND(E80*F80,2)</f>
        <v>0</v>
      </c>
      <c r="H80" s="174"/>
      <c r="I80" s="175">
        <f>ROUND(E80*H80,2)</f>
        <v>0</v>
      </c>
      <c r="J80" s="174"/>
      <c r="K80" s="175">
        <f>ROUND(E80*J80,2)</f>
        <v>0</v>
      </c>
      <c r="L80" s="175">
        <v>21</v>
      </c>
      <c r="M80" s="175">
        <f>G80*(1+L80/100)</f>
        <v>0</v>
      </c>
      <c r="N80" s="173">
        <v>0.36749999999999999</v>
      </c>
      <c r="O80" s="173">
        <f>ROUND(E80*N80,2)</f>
        <v>75.14</v>
      </c>
      <c r="P80" s="173">
        <v>0</v>
      </c>
      <c r="Q80" s="173">
        <f>ROUND(E80*P80,2)</f>
        <v>0</v>
      </c>
      <c r="R80" s="175"/>
      <c r="S80" s="175" t="s">
        <v>126</v>
      </c>
      <c r="T80" s="176" t="s">
        <v>126</v>
      </c>
      <c r="U80" s="158">
        <v>3.09</v>
      </c>
      <c r="V80" s="158">
        <f>ROUND(E80*U80,2)</f>
        <v>631.75</v>
      </c>
      <c r="W80" s="158"/>
      <c r="X80" s="158" t="s">
        <v>127</v>
      </c>
      <c r="Y80" s="147"/>
      <c r="Z80" s="147"/>
      <c r="AA80" s="147"/>
      <c r="AB80" s="147"/>
      <c r="AC80" s="147"/>
      <c r="AD80" s="147"/>
      <c r="AE80" s="147"/>
      <c r="AF80" s="147"/>
      <c r="AG80" s="147" t="s">
        <v>128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54"/>
      <c r="B81" s="155"/>
      <c r="C81" s="188" t="s">
        <v>218</v>
      </c>
      <c r="D81" s="160"/>
      <c r="E81" s="161">
        <v>184.85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47"/>
      <c r="Z81" s="147"/>
      <c r="AA81" s="147"/>
      <c r="AB81" s="147"/>
      <c r="AC81" s="147"/>
      <c r="AD81" s="147"/>
      <c r="AE81" s="147"/>
      <c r="AF81" s="147"/>
      <c r="AG81" s="147" t="s">
        <v>130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54"/>
      <c r="B82" s="155"/>
      <c r="C82" s="188" t="s">
        <v>238</v>
      </c>
      <c r="D82" s="160"/>
      <c r="E82" s="161">
        <v>19.600000000000001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47"/>
      <c r="Z82" s="147"/>
      <c r="AA82" s="147"/>
      <c r="AB82" s="147"/>
      <c r="AC82" s="147"/>
      <c r="AD82" s="147"/>
      <c r="AE82" s="147"/>
      <c r="AF82" s="147"/>
      <c r="AG82" s="147" t="s">
        <v>130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70">
        <v>33</v>
      </c>
      <c r="B83" s="171" t="s">
        <v>239</v>
      </c>
      <c r="C83" s="187" t="s">
        <v>240</v>
      </c>
      <c r="D83" s="172" t="s">
        <v>233</v>
      </c>
      <c r="E83" s="173">
        <v>1022.25</v>
      </c>
      <c r="F83" s="174"/>
      <c r="G83" s="175">
        <f>ROUND(E83*F83,2)</f>
        <v>0</v>
      </c>
      <c r="H83" s="174"/>
      <c r="I83" s="175">
        <f>ROUND(E83*H83,2)</f>
        <v>0</v>
      </c>
      <c r="J83" s="174"/>
      <c r="K83" s="175">
        <f>ROUND(E83*J83,2)</f>
        <v>0</v>
      </c>
      <c r="L83" s="175">
        <v>21</v>
      </c>
      <c r="M83" s="175">
        <f>G83*(1+L83/100)</f>
        <v>0</v>
      </c>
      <c r="N83" s="173">
        <v>0.10100000000000001</v>
      </c>
      <c r="O83" s="173">
        <f>ROUND(E83*N83,2)</f>
        <v>103.25</v>
      </c>
      <c r="P83" s="173">
        <v>0</v>
      </c>
      <c r="Q83" s="173">
        <f>ROUND(E83*P83,2)</f>
        <v>0</v>
      </c>
      <c r="R83" s="175" t="s">
        <v>161</v>
      </c>
      <c r="S83" s="175" t="s">
        <v>126</v>
      </c>
      <c r="T83" s="176" t="s">
        <v>126</v>
      </c>
      <c r="U83" s="158">
        <v>0</v>
      </c>
      <c r="V83" s="158">
        <f>ROUND(E83*U83,2)</f>
        <v>0</v>
      </c>
      <c r="W83" s="158"/>
      <c r="X83" s="158" t="s">
        <v>162</v>
      </c>
      <c r="Y83" s="147"/>
      <c r="Z83" s="147"/>
      <c r="AA83" s="147"/>
      <c r="AB83" s="147"/>
      <c r="AC83" s="147"/>
      <c r="AD83" s="147"/>
      <c r="AE83" s="147"/>
      <c r="AF83" s="147"/>
      <c r="AG83" s="147" t="s">
        <v>163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54"/>
      <c r="B84" s="155"/>
      <c r="C84" s="188" t="s">
        <v>241</v>
      </c>
      <c r="D84" s="160"/>
      <c r="E84" s="161">
        <v>924.25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47"/>
      <c r="Z84" s="147"/>
      <c r="AA84" s="147"/>
      <c r="AB84" s="147"/>
      <c r="AC84" s="147"/>
      <c r="AD84" s="147"/>
      <c r="AE84" s="147"/>
      <c r="AF84" s="147"/>
      <c r="AG84" s="147" t="s">
        <v>130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54"/>
      <c r="B85" s="155"/>
      <c r="C85" s="188" t="s">
        <v>242</v>
      </c>
      <c r="D85" s="160"/>
      <c r="E85" s="161">
        <v>98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47"/>
      <c r="Z85" s="147"/>
      <c r="AA85" s="147"/>
      <c r="AB85" s="147"/>
      <c r="AC85" s="147"/>
      <c r="AD85" s="147"/>
      <c r="AE85" s="147"/>
      <c r="AF85" s="147"/>
      <c r="AG85" s="147" t="s">
        <v>130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x14ac:dyDescent="0.2">
      <c r="A86" s="163" t="s">
        <v>121</v>
      </c>
      <c r="B86" s="164" t="s">
        <v>77</v>
      </c>
      <c r="C86" s="186" t="s">
        <v>78</v>
      </c>
      <c r="D86" s="165"/>
      <c r="E86" s="166"/>
      <c r="F86" s="167"/>
      <c r="G86" s="167">
        <f>SUMIF(AG87:AG108,"&lt;&gt;NOR",G87:G108)</f>
        <v>0</v>
      </c>
      <c r="H86" s="167"/>
      <c r="I86" s="167">
        <f>SUM(I87:I108)</f>
        <v>0</v>
      </c>
      <c r="J86" s="167"/>
      <c r="K86" s="167">
        <f>SUM(K87:K108)</f>
        <v>0</v>
      </c>
      <c r="L86" s="167"/>
      <c r="M86" s="167">
        <f>SUM(M87:M108)</f>
        <v>0</v>
      </c>
      <c r="N86" s="166"/>
      <c r="O86" s="166">
        <f>SUM(O87:O108)</f>
        <v>397.37</v>
      </c>
      <c r="P86" s="166"/>
      <c r="Q86" s="166">
        <f>SUM(Q87:Q108)</f>
        <v>0</v>
      </c>
      <c r="R86" s="167"/>
      <c r="S86" s="167"/>
      <c r="T86" s="168"/>
      <c r="U86" s="162"/>
      <c r="V86" s="162">
        <f>SUM(V87:V108)</f>
        <v>328.78999999999996</v>
      </c>
      <c r="W86" s="162"/>
      <c r="X86" s="162"/>
      <c r="AG86" t="s">
        <v>122</v>
      </c>
    </row>
    <row r="87" spans="1:60" outlineLevel="1" x14ac:dyDescent="0.2">
      <c r="A87" s="170">
        <v>34</v>
      </c>
      <c r="B87" s="171" t="s">
        <v>243</v>
      </c>
      <c r="C87" s="187" t="s">
        <v>244</v>
      </c>
      <c r="D87" s="172" t="s">
        <v>172</v>
      </c>
      <c r="E87" s="173">
        <v>2.4</v>
      </c>
      <c r="F87" s="174"/>
      <c r="G87" s="175">
        <f>ROUND(E87*F87,2)</f>
        <v>0</v>
      </c>
      <c r="H87" s="174"/>
      <c r="I87" s="175">
        <f>ROUND(E87*H87,2)</f>
        <v>0</v>
      </c>
      <c r="J87" s="174"/>
      <c r="K87" s="175">
        <f>ROUND(E87*J87,2)</f>
        <v>0</v>
      </c>
      <c r="L87" s="175">
        <v>21</v>
      </c>
      <c r="M87" s="175">
        <f>G87*(1+L87/100)</f>
        <v>0</v>
      </c>
      <c r="N87" s="173">
        <v>0.71967999999999999</v>
      </c>
      <c r="O87" s="173">
        <f>ROUND(E87*N87,2)</f>
        <v>1.73</v>
      </c>
      <c r="P87" s="173">
        <v>0</v>
      </c>
      <c r="Q87" s="173">
        <f>ROUND(E87*P87,2)</f>
        <v>0</v>
      </c>
      <c r="R87" s="175"/>
      <c r="S87" s="175" t="s">
        <v>126</v>
      </c>
      <c r="T87" s="176" t="s">
        <v>126</v>
      </c>
      <c r="U87" s="158">
        <v>0.51500000000000001</v>
      </c>
      <c r="V87" s="158">
        <f>ROUND(E87*U87,2)</f>
        <v>1.24</v>
      </c>
      <c r="W87" s="158"/>
      <c r="X87" s="158" t="s">
        <v>127</v>
      </c>
      <c r="Y87" s="147"/>
      <c r="Z87" s="147"/>
      <c r="AA87" s="147"/>
      <c r="AB87" s="147"/>
      <c r="AC87" s="147"/>
      <c r="AD87" s="147"/>
      <c r="AE87" s="147"/>
      <c r="AF87" s="147"/>
      <c r="AG87" s="147" t="s">
        <v>128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54"/>
      <c r="B88" s="155"/>
      <c r="C88" s="188" t="s">
        <v>245</v>
      </c>
      <c r="D88" s="160"/>
      <c r="E88" s="161">
        <v>2.4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47"/>
      <c r="Z88" s="147"/>
      <c r="AA88" s="147"/>
      <c r="AB88" s="147"/>
      <c r="AC88" s="147"/>
      <c r="AD88" s="147"/>
      <c r="AE88" s="147"/>
      <c r="AF88" s="147"/>
      <c r="AG88" s="147" t="s">
        <v>130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ht="22.5" outlineLevel="1" x14ac:dyDescent="0.2">
      <c r="A89" s="170">
        <v>35</v>
      </c>
      <c r="B89" s="171" t="s">
        <v>246</v>
      </c>
      <c r="C89" s="187" t="s">
        <v>247</v>
      </c>
      <c r="D89" s="172" t="s">
        <v>172</v>
      </c>
      <c r="E89" s="173">
        <v>696.9</v>
      </c>
      <c r="F89" s="174"/>
      <c r="G89" s="175">
        <f>ROUND(E89*F89,2)</f>
        <v>0</v>
      </c>
      <c r="H89" s="174"/>
      <c r="I89" s="175">
        <f>ROUND(E89*H89,2)</f>
        <v>0</v>
      </c>
      <c r="J89" s="174"/>
      <c r="K89" s="175">
        <f>ROUND(E89*J89,2)</f>
        <v>0</v>
      </c>
      <c r="L89" s="175">
        <v>21</v>
      </c>
      <c r="M89" s="175">
        <f>G89*(1+L89/100)</f>
        <v>0</v>
      </c>
      <c r="N89" s="173">
        <v>0.378</v>
      </c>
      <c r="O89" s="173">
        <f>ROUND(E89*N89,2)</f>
        <v>263.43</v>
      </c>
      <c r="P89" s="173">
        <v>0</v>
      </c>
      <c r="Q89" s="173">
        <f>ROUND(E89*P89,2)</f>
        <v>0</v>
      </c>
      <c r="R89" s="175"/>
      <c r="S89" s="175" t="s">
        <v>126</v>
      </c>
      <c r="T89" s="176" t="s">
        <v>126</v>
      </c>
      <c r="U89" s="158">
        <v>0.03</v>
      </c>
      <c r="V89" s="158">
        <f>ROUND(E89*U89,2)</f>
        <v>20.91</v>
      </c>
      <c r="W89" s="158"/>
      <c r="X89" s="158" t="s">
        <v>127</v>
      </c>
      <c r="Y89" s="147"/>
      <c r="Z89" s="147"/>
      <c r="AA89" s="147"/>
      <c r="AB89" s="147"/>
      <c r="AC89" s="147"/>
      <c r="AD89" s="147"/>
      <c r="AE89" s="147"/>
      <c r="AF89" s="147"/>
      <c r="AG89" s="147" t="s">
        <v>128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">
      <c r="A90" s="154"/>
      <c r="B90" s="155"/>
      <c r="C90" s="188" t="s">
        <v>248</v>
      </c>
      <c r="D90" s="160"/>
      <c r="E90" s="161">
        <v>531</v>
      </c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47"/>
      <c r="Z90" s="147"/>
      <c r="AA90" s="147"/>
      <c r="AB90" s="147"/>
      <c r="AC90" s="147"/>
      <c r="AD90" s="147"/>
      <c r="AE90" s="147"/>
      <c r="AF90" s="147"/>
      <c r="AG90" s="147" t="s">
        <v>130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">
      <c r="A91" s="154"/>
      <c r="B91" s="155"/>
      <c r="C91" s="188" t="s">
        <v>249</v>
      </c>
      <c r="D91" s="160"/>
      <c r="E91" s="161">
        <v>165.9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47"/>
      <c r="Z91" s="147"/>
      <c r="AA91" s="147"/>
      <c r="AB91" s="147"/>
      <c r="AC91" s="147"/>
      <c r="AD91" s="147"/>
      <c r="AE91" s="147"/>
      <c r="AF91" s="147"/>
      <c r="AG91" s="147" t="s">
        <v>130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">
      <c r="A92" s="170">
        <v>36</v>
      </c>
      <c r="B92" s="171" t="s">
        <v>250</v>
      </c>
      <c r="C92" s="187" t="s">
        <v>251</v>
      </c>
      <c r="D92" s="172" t="s">
        <v>172</v>
      </c>
      <c r="E92" s="173">
        <v>696.9</v>
      </c>
      <c r="F92" s="174"/>
      <c r="G92" s="175">
        <f>ROUND(E92*F92,2)</f>
        <v>0</v>
      </c>
      <c r="H92" s="174"/>
      <c r="I92" s="175">
        <f>ROUND(E92*H92,2)</f>
        <v>0</v>
      </c>
      <c r="J92" s="174"/>
      <c r="K92" s="175">
        <f>ROUND(E92*J92,2)</f>
        <v>0</v>
      </c>
      <c r="L92" s="175">
        <v>21</v>
      </c>
      <c r="M92" s="175">
        <f>G92*(1+L92/100)</f>
        <v>0</v>
      </c>
      <c r="N92" s="173">
        <v>5.5449999999999999E-2</v>
      </c>
      <c r="O92" s="173">
        <f>ROUND(E92*N92,2)</f>
        <v>38.64</v>
      </c>
      <c r="P92" s="173">
        <v>0</v>
      </c>
      <c r="Q92" s="173">
        <f>ROUND(E92*P92,2)</f>
        <v>0</v>
      </c>
      <c r="R92" s="175"/>
      <c r="S92" s="175" t="s">
        <v>126</v>
      </c>
      <c r="T92" s="176" t="s">
        <v>126</v>
      </c>
      <c r="U92" s="158">
        <v>0.44</v>
      </c>
      <c r="V92" s="158">
        <f>ROUND(E92*U92,2)</f>
        <v>306.64</v>
      </c>
      <c r="W92" s="158"/>
      <c r="X92" s="158" t="s">
        <v>127</v>
      </c>
      <c r="Y92" s="147"/>
      <c r="Z92" s="147"/>
      <c r="AA92" s="147"/>
      <c r="AB92" s="147"/>
      <c r="AC92" s="147"/>
      <c r="AD92" s="147"/>
      <c r="AE92" s="147"/>
      <c r="AF92" s="147"/>
      <c r="AG92" s="147" t="s">
        <v>128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">
      <c r="A93" s="154"/>
      <c r="B93" s="155"/>
      <c r="C93" s="188" t="s">
        <v>248</v>
      </c>
      <c r="D93" s="160"/>
      <c r="E93" s="161">
        <v>531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47"/>
      <c r="Z93" s="147"/>
      <c r="AA93" s="147"/>
      <c r="AB93" s="147"/>
      <c r="AC93" s="147"/>
      <c r="AD93" s="147"/>
      <c r="AE93" s="147"/>
      <c r="AF93" s="147"/>
      <c r="AG93" s="147" t="s">
        <v>130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54"/>
      <c r="B94" s="155"/>
      <c r="C94" s="188" t="s">
        <v>249</v>
      </c>
      <c r="D94" s="160"/>
      <c r="E94" s="161">
        <v>165.9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47"/>
      <c r="Z94" s="147"/>
      <c r="AA94" s="147"/>
      <c r="AB94" s="147"/>
      <c r="AC94" s="147"/>
      <c r="AD94" s="147"/>
      <c r="AE94" s="147"/>
      <c r="AF94" s="147"/>
      <c r="AG94" s="147" t="s">
        <v>130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ht="22.5" outlineLevel="1" x14ac:dyDescent="0.2">
      <c r="A95" s="170">
        <v>37</v>
      </c>
      <c r="B95" s="171" t="s">
        <v>252</v>
      </c>
      <c r="C95" s="187" t="s">
        <v>253</v>
      </c>
      <c r="D95" s="172" t="s">
        <v>172</v>
      </c>
      <c r="E95" s="173">
        <v>57.368000000000002</v>
      </c>
      <c r="F95" s="174"/>
      <c r="G95" s="175">
        <f>ROUND(E95*F95,2)</f>
        <v>0</v>
      </c>
      <c r="H95" s="174"/>
      <c r="I95" s="175">
        <f>ROUND(E95*H95,2)</f>
        <v>0</v>
      </c>
      <c r="J95" s="174"/>
      <c r="K95" s="175">
        <f>ROUND(E95*J95,2)</f>
        <v>0</v>
      </c>
      <c r="L95" s="175">
        <v>21</v>
      </c>
      <c r="M95" s="175">
        <f>G95*(1+L95/100)</f>
        <v>0</v>
      </c>
      <c r="N95" s="173">
        <v>0.13714999999999999</v>
      </c>
      <c r="O95" s="173">
        <f>ROUND(E95*N95,2)</f>
        <v>7.87</v>
      </c>
      <c r="P95" s="173">
        <v>0</v>
      </c>
      <c r="Q95" s="173">
        <f>ROUND(E95*P95,2)</f>
        <v>0</v>
      </c>
      <c r="R95" s="175" t="s">
        <v>161</v>
      </c>
      <c r="S95" s="175" t="s">
        <v>126</v>
      </c>
      <c r="T95" s="176" t="s">
        <v>126</v>
      </c>
      <c r="U95" s="158">
        <v>0</v>
      </c>
      <c r="V95" s="158">
        <f>ROUND(E95*U95,2)</f>
        <v>0</v>
      </c>
      <c r="W95" s="158"/>
      <c r="X95" s="158" t="s">
        <v>162</v>
      </c>
      <c r="Y95" s="147"/>
      <c r="Z95" s="147"/>
      <c r="AA95" s="147"/>
      <c r="AB95" s="147"/>
      <c r="AC95" s="147"/>
      <c r="AD95" s="147"/>
      <c r="AE95" s="147"/>
      <c r="AF95" s="147"/>
      <c r="AG95" s="147" t="s">
        <v>163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54"/>
      <c r="B96" s="155"/>
      <c r="C96" s="188" t="s">
        <v>254</v>
      </c>
      <c r="D96" s="160"/>
      <c r="E96" s="161">
        <v>1.6160000000000001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47"/>
      <c r="Z96" s="147"/>
      <c r="AA96" s="147"/>
      <c r="AB96" s="147"/>
      <c r="AC96" s="147"/>
      <c r="AD96" s="147"/>
      <c r="AE96" s="147"/>
      <c r="AF96" s="147"/>
      <c r="AG96" s="147" t="s">
        <v>130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54"/>
      <c r="B97" s="155"/>
      <c r="C97" s="188" t="s">
        <v>255</v>
      </c>
      <c r="D97" s="160"/>
      <c r="E97" s="161">
        <v>55.752000000000002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47"/>
      <c r="Z97" s="147"/>
      <c r="AA97" s="147"/>
      <c r="AB97" s="147"/>
      <c r="AC97" s="147"/>
      <c r="AD97" s="147"/>
      <c r="AE97" s="147"/>
      <c r="AF97" s="147"/>
      <c r="AG97" s="147" t="s">
        <v>130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ht="22.5" outlineLevel="1" x14ac:dyDescent="0.2">
      <c r="A98" s="170">
        <v>38</v>
      </c>
      <c r="B98" s="171" t="s">
        <v>256</v>
      </c>
      <c r="C98" s="187" t="s">
        <v>257</v>
      </c>
      <c r="D98" s="172" t="s">
        <v>172</v>
      </c>
      <c r="E98" s="173">
        <v>6.3023999999999996</v>
      </c>
      <c r="F98" s="174"/>
      <c r="G98" s="175">
        <f>ROUND(E98*F98,2)</f>
        <v>0</v>
      </c>
      <c r="H98" s="174"/>
      <c r="I98" s="175">
        <f>ROUND(E98*H98,2)</f>
        <v>0</v>
      </c>
      <c r="J98" s="174"/>
      <c r="K98" s="175">
        <f>ROUND(E98*J98,2)</f>
        <v>0</v>
      </c>
      <c r="L98" s="175">
        <v>21</v>
      </c>
      <c r="M98" s="175">
        <f>G98*(1+L98/100)</f>
        <v>0</v>
      </c>
      <c r="N98" s="173">
        <v>0.123</v>
      </c>
      <c r="O98" s="173">
        <f>ROUND(E98*N98,2)</f>
        <v>0.78</v>
      </c>
      <c r="P98" s="173">
        <v>0</v>
      </c>
      <c r="Q98" s="173">
        <f>ROUND(E98*P98,2)</f>
        <v>0</v>
      </c>
      <c r="R98" s="175"/>
      <c r="S98" s="175" t="s">
        <v>189</v>
      </c>
      <c r="T98" s="176" t="s">
        <v>126</v>
      </c>
      <c r="U98" s="158">
        <v>0</v>
      </c>
      <c r="V98" s="158">
        <f>ROUND(E98*U98,2)</f>
        <v>0</v>
      </c>
      <c r="W98" s="158"/>
      <c r="X98" s="158" t="s">
        <v>162</v>
      </c>
      <c r="Y98" s="147"/>
      <c r="Z98" s="147"/>
      <c r="AA98" s="147"/>
      <c r="AB98" s="147"/>
      <c r="AC98" s="147"/>
      <c r="AD98" s="147"/>
      <c r="AE98" s="147"/>
      <c r="AF98" s="147"/>
      <c r="AG98" s="147" t="s">
        <v>163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54"/>
      <c r="B99" s="155"/>
      <c r="C99" s="188" t="s">
        <v>258</v>
      </c>
      <c r="D99" s="160"/>
      <c r="E99" s="161">
        <v>1.9392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47"/>
      <c r="Z99" s="147"/>
      <c r="AA99" s="147"/>
      <c r="AB99" s="147"/>
      <c r="AC99" s="147"/>
      <c r="AD99" s="147"/>
      <c r="AE99" s="147"/>
      <c r="AF99" s="147"/>
      <c r="AG99" s="147" t="s">
        <v>130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54"/>
      <c r="B100" s="155"/>
      <c r="C100" s="188" t="s">
        <v>259</v>
      </c>
      <c r="D100" s="160"/>
      <c r="E100" s="161">
        <v>4.3632</v>
      </c>
      <c r="F100" s="158"/>
      <c r="G100" s="15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47"/>
      <c r="Z100" s="147"/>
      <c r="AA100" s="147"/>
      <c r="AB100" s="147"/>
      <c r="AC100" s="147"/>
      <c r="AD100" s="147"/>
      <c r="AE100" s="147"/>
      <c r="AF100" s="147"/>
      <c r="AG100" s="147" t="s">
        <v>130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70">
        <v>39</v>
      </c>
      <c r="B101" s="171" t="s">
        <v>260</v>
      </c>
      <c r="C101" s="187" t="s">
        <v>261</v>
      </c>
      <c r="D101" s="172" t="s">
        <v>172</v>
      </c>
      <c r="E101" s="173">
        <v>690.37540000000001</v>
      </c>
      <c r="F101" s="174"/>
      <c r="G101" s="175">
        <f>ROUND(E101*F101,2)</f>
        <v>0</v>
      </c>
      <c r="H101" s="174"/>
      <c r="I101" s="175">
        <f>ROUND(E101*H101,2)</f>
        <v>0</v>
      </c>
      <c r="J101" s="174"/>
      <c r="K101" s="175">
        <f>ROUND(E101*J101,2)</f>
        <v>0</v>
      </c>
      <c r="L101" s="175">
        <v>21</v>
      </c>
      <c r="M101" s="175">
        <f>G101*(1+L101/100)</f>
        <v>0</v>
      </c>
      <c r="N101" s="173">
        <v>0.123</v>
      </c>
      <c r="O101" s="173">
        <f>ROUND(E101*N101,2)</f>
        <v>84.92</v>
      </c>
      <c r="P101" s="173">
        <v>0</v>
      </c>
      <c r="Q101" s="173">
        <f>ROUND(E101*P101,2)</f>
        <v>0</v>
      </c>
      <c r="R101" s="175"/>
      <c r="S101" s="175" t="s">
        <v>189</v>
      </c>
      <c r="T101" s="176" t="s">
        <v>126</v>
      </c>
      <c r="U101" s="158">
        <v>0</v>
      </c>
      <c r="V101" s="158">
        <f>ROUND(E101*U101,2)</f>
        <v>0</v>
      </c>
      <c r="W101" s="158"/>
      <c r="X101" s="158" t="s">
        <v>162</v>
      </c>
      <c r="Y101" s="147"/>
      <c r="Z101" s="147"/>
      <c r="AA101" s="147"/>
      <c r="AB101" s="147"/>
      <c r="AC101" s="147"/>
      <c r="AD101" s="147"/>
      <c r="AE101" s="147"/>
      <c r="AF101" s="147"/>
      <c r="AG101" s="147" t="s">
        <v>163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54"/>
      <c r="B102" s="155"/>
      <c r="C102" s="188" t="s">
        <v>262</v>
      </c>
      <c r="D102" s="160"/>
      <c r="E102" s="161"/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47"/>
      <c r="Z102" s="147"/>
      <c r="AA102" s="147"/>
      <c r="AB102" s="147"/>
      <c r="AC102" s="147"/>
      <c r="AD102" s="147"/>
      <c r="AE102" s="147"/>
      <c r="AF102" s="147"/>
      <c r="AG102" s="147" t="s">
        <v>130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54"/>
      <c r="B103" s="155"/>
      <c r="C103" s="188" t="s">
        <v>263</v>
      </c>
      <c r="D103" s="160"/>
      <c r="E103" s="161">
        <v>536.30999999999995</v>
      </c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47"/>
      <c r="Z103" s="147"/>
      <c r="AA103" s="147"/>
      <c r="AB103" s="147"/>
      <c r="AC103" s="147"/>
      <c r="AD103" s="147"/>
      <c r="AE103" s="147"/>
      <c r="AF103" s="147"/>
      <c r="AG103" s="147" t="s">
        <v>130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1" x14ac:dyDescent="0.2">
      <c r="A104" s="154"/>
      <c r="B104" s="155"/>
      <c r="C104" s="188" t="s">
        <v>264</v>
      </c>
      <c r="D104" s="160"/>
      <c r="E104" s="161">
        <v>-1.6160000000000001</v>
      </c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47"/>
      <c r="Z104" s="147"/>
      <c r="AA104" s="147"/>
      <c r="AB104" s="147"/>
      <c r="AC104" s="147"/>
      <c r="AD104" s="147"/>
      <c r="AE104" s="147"/>
      <c r="AF104" s="147"/>
      <c r="AG104" s="147" t="s">
        <v>130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">
      <c r="A105" s="154"/>
      <c r="B105" s="155"/>
      <c r="C105" s="188" t="s">
        <v>265</v>
      </c>
      <c r="D105" s="160"/>
      <c r="E105" s="161">
        <v>-1.9392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47"/>
      <c r="Z105" s="147"/>
      <c r="AA105" s="147"/>
      <c r="AB105" s="147"/>
      <c r="AC105" s="147"/>
      <c r="AD105" s="147"/>
      <c r="AE105" s="147"/>
      <c r="AF105" s="147"/>
      <c r="AG105" s="147" t="s">
        <v>130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1" x14ac:dyDescent="0.2">
      <c r="A106" s="154"/>
      <c r="B106" s="155"/>
      <c r="C106" s="188" t="s">
        <v>266</v>
      </c>
      <c r="D106" s="160"/>
      <c r="E106" s="161">
        <v>167.559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47"/>
      <c r="Z106" s="147"/>
      <c r="AA106" s="147"/>
      <c r="AB106" s="147"/>
      <c r="AC106" s="147"/>
      <c r="AD106" s="147"/>
      <c r="AE106" s="147"/>
      <c r="AF106" s="147"/>
      <c r="AG106" s="147" t="s">
        <v>130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54"/>
      <c r="B107" s="155"/>
      <c r="C107" s="188" t="s">
        <v>267</v>
      </c>
      <c r="D107" s="160"/>
      <c r="E107" s="161">
        <v>-5.5751999999999997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47"/>
      <c r="Z107" s="147"/>
      <c r="AA107" s="147"/>
      <c r="AB107" s="147"/>
      <c r="AC107" s="147"/>
      <c r="AD107" s="147"/>
      <c r="AE107" s="147"/>
      <c r="AF107" s="147"/>
      <c r="AG107" s="147" t="s">
        <v>130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">
      <c r="A108" s="154"/>
      <c r="B108" s="155"/>
      <c r="C108" s="188" t="s">
        <v>268</v>
      </c>
      <c r="D108" s="160"/>
      <c r="E108" s="161">
        <v>-4.3632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47"/>
      <c r="Z108" s="147"/>
      <c r="AA108" s="147"/>
      <c r="AB108" s="147"/>
      <c r="AC108" s="147"/>
      <c r="AD108" s="147"/>
      <c r="AE108" s="147"/>
      <c r="AF108" s="147"/>
      <c r="AG108" s="147" t="s">
        <v>130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x14ac:dyDescent="0.2">
      <c r="A109" s="163" t="s">
        <v>121</v>
      </c>
      <c r="B109" s="164" t="s">
        <v>81</v>
      </c>
      <c r="C109" s="186" t="s">
        <v>82</v>
      </c>
      <c r="D109" s="165"/>
      <c r="E109" s="166"/>
      <c r="F109" s="167"/>
      <c r="G109" s="167">
        <f>SUMIF(AG110:AG128,"&lt;&gt;NOR",G110:G128)</f>
        <v>0</v>
      </c>
      <c r="H109" s="167"/>
      <c r="I109" s="167">
        <f>SUM(I110:I128)</f>
        <v>0</v>
      </c>
      <c r="J109" s="167"/>
      <c r="K109" s="167">
        <f>SUM(K110:K128)</f>
        <v>0</v>
      </c>
      <c r="L109" s="167"/>
      <c r="M109" s="167">
        <f>SUM(M110:M128)</f>
        <v>0</v>
      </c>
      <c r="N109" s="166"/>
      <c r="O109" s="166">
        <f>SUM(O110:O128)</f>
        <v>272.31</v>
      </c>
      <c r="P109" s="166"/>
      <c r="Q109" s="166">
        <f>SUM(Q110:Q128)</f>
        <v>0</v>
      </c>
      <c r="R109" s="167"/>
      <c r="S109" s="167"/>
      <c r="T109" s="168"/>
      <c r="U109" s="162"/>
      <c r="V109" s="162">
        <f>SUM(V110:V128)</f>
        <v>411.26000000000005</v>
      </c>
      <c r="W109" s="162"/>
      <c r="X109" s="162"/>
      <c r="AG109" t="s">
        <v>122</v>
      </c>
    </row>
    <row r="110" spans="1:60" ht="22.5" outlineLevel="1" x14ac:dyDescent="0.2">
      <c r="A110" s="170">
        <v>40</v>
      </c>
      <c r="B110" s="171" t="s">
        <v>269</v>
      </c>
      <c r="C110" s="187" t="s">
        <v>270</v>
      </c>
      <c r="D110" s="172" t="s">
        <v>209</v>
      </c>
      <c r="E110" s="173">
        <v>464.6</v>
      </c>
      <c r="F110" s="174"/>
      <c r="G110" s="175">
        <f>ROUND(E110*F110,2)</f>
        <v>0</v>
      </c>
      <c r="H110" s="174"/>
      <c r="I110" s="175">
        <f>ROUND(E110*H110,2)</f>
        <v>0</v>
      </c>
      <c r="J110" s="174"/>
      <c r="K110" s="175">
        <f>ROUND(E110*J110,2)</f>
        <v>0</v>
      </c>
      <c r="L110" s="175">
        <v>21</v>
      </c>
      <c r="M110" s="175">
        <f>G110*(1+L110/100)</f>
        <v>0</v>
      </c>
      <c r="N110" s="173">
        <v>2.2399999999999998E-3</v>
      </c>
      <c r="O110" s="173">
        <f>ROUND(E110*N110,2)</f>
        <v>1.04</v>
      </c>
      <c r="P110" s="173">
        <v>0</v>
      </c>
      <c r="Q110" s="173">
        <f>ROUND(E110*P110,2)</f>
        <v>0</v>
      </c>
      <c r="R110" s="175"/>
      <c r="S110" s="175" t="s">
        <v>189</v>
      </c>
      <c r="T110" s="176" t="s">
        <v>271</v>
      </c>
      <c r="U110" s="158">
        <v>0.13</v>
      </c>
      <c r="V110" s="158">
        <f>ROUND(E110*U110,2)</f>
        <v>60.4</v>
      </c>
      <c r="W110" s="158"/>
      <c r="X110" s="158" t="s">
        <v>127</v>
      </c>
      <c r="Y110" s="147"/>
      <c r="Z110" s="147"/>
      <c r="AA110" s="147"/>
      <c r="AB110" s="147"/>
      <c r="AC110" s="147"/>
      <c r="AD110" s="147"/>
      <c r="AE110" s="147"/>
      <c r="AF110" s="147"/>
      <c r="AG110" s="147" t="s">
        <v>128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ht="22.5" outlineLevel="1" x14ac:dyDescent="0.2">
      <c r="A111" s="154"/>
      <c r="B111" s="155"/>
      <c r="C111" s="250" t="s">
        <v>272</v>
      </c>
      <c r="D111" s="251"/>
      <c r="E111" s="251"/>
      <c r="F111" s="251"/>
      <c r="G111" s="251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47"/>
      <c r="Z111" s="147"/>
      <c r="AA111" s="147"/>
      <c r="AB111" s="147"/>
      <c r="AC111" s="147"/>
      <c r="AD111" s="147"/>
      <c r="AE111" s="147"/>
      <c r="AF111" s="147"/>
      <c r="AG111" s="147" t="s">
        <v>156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84" t="str">
        <f>C111</f>
        <v>Včetně odstranění zvětralé asfaltové zálivky, vyčištění spár, zalití spár asfaltovou zálivkou, nátěru asfaltovým lakem a posyp drtí.</v>
      </c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54"/>
      <c r="B112" s="155"/>
      <c r="C112" s="188" t="s">
        <v>273</v>
      </c>
      <c r="D112" s="160"/>
      <c r="E112" s="161">
        <v>354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47"/>
      <c r="Z112" s="147"/>
      <c r="AA112" s="147"/>
      <c r="AB112" s="147"/>
      <c r="AC112" s="147"/>
      <c r="AD112" s="147"/>
      <c r="AE112" s="147"/>
      <c r="AF112" s="147"/>
      <c r="AG112" s="147" t="s">
        <v>130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54"/>
      <c r="B113" s="155"/>
      <c r="C113" s="188" t="s">
        <v>210</v>
      </c>
      <c r="D113" s="160"/>
      <c r="E113" s="161">
        <v>110.6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47"/>
      <c r="Z113" s="147"/>
      <c r="AA113" s="147"/>
      <c r="AB113" s="147"/>
      <c r="AC113" s="147"/>
      <c r="AD113" s="147"/>
      <c r="AE113" s="147"/>
      <c r="AF113" s="147"/>
      <c r="AG113" s="147" t="s">
        <v>130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ht="22.5" outlineLevel="1" x14ac:dyDescent="0.2">
      <c r="A114" s="170">
        <v>41</v>
      </c>
      <c r="B114" s="171" t="s">
        <v>274</v>
      </c>
      <c r="C114" s="187" t="s">
        <v>275</v>
      </c>
      <c r="D114" s="172" t="s">
        <v>209</v>
      </c>
      <c r="E114" s="173">
        <v>281.25</v>
      </c>
      <c r="F114" s="174"/>
      <c r="G114" s="175">
        <f>ROUND(E114*F114,2)</f>
        <v>0</v>
      </c>
      <c r="H114" s="174"/>
      <c r="I114" s="175">
        <f>ROUND(E114*H114,2)</f>
        <v>0</v>
      </c>
      <c r="J114" s="174"/>
      <c r="K114" s="175">
        <f>ROUND(E114*J114,2)</f>
        <v>0</v>
      </c>
      <c r="L114" s="175">
        <v>21</v>
      </c>
      <c r="M114" s="175">
        <f>G114*(1+L114/100)</f>
        <v>0</v>
      </c>
      <c r="N114" s="173">
        <v>0.22133</v>
      </c>
      <c r="O114" s="173">
        <f>ROUND(E114*N114,2)</f>
        <v>62.25</v>
      </c>
      <c r="P114" s="173">
        <v>0</v>
      </c>
      <c r="Q114" s="173">
        <f>ROUND(E114*P114,2)</f>
        <v>0</v>
      </c>
      <c r="R114" s="175"/>
      <c r="S114" s="175" t="s">
        <v>189</v>
      </c>
      <c r="T114" s="176" t="s">
        <v>276</v>
      </c>
      <c r="U114" s="158">
        <v>0.27</v>
      </c>
      <c r="V114" s="158">
        <f>ROUND(E114*U114,2)</f>
        <v>75.94</v>
      </c>
      <c r="W114" s="158"/>
      <c r="X114" s="158" t="s">
        <v>127</v>
      </c>
      <c r="Y114" s="147"/>
      <c r="Z114" s="147"/>
      <c r="AA114" s="147"/>
      <c r="AB114" s="147"/>
      <c r="AC114" s="147"/>
      <c r="AD114" s="147"/>
      <c r="AE114" s="147"/>
      <c r="AF114" s="147"/>
      <c r="AG114" s="147" t="s">
        <v>128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ht="22.5" outlineLevel="1" x14ac:dyDescent="0.2">
      <c r="A115" s="154"/>
      <c r="B115" s="155"/>
      <c r="C115" s="188" t="s">
        <v>277</v>
      </c>
      <c r="D115" s="160"/>
      <c r="E115" s="161">
        <v>169.65</v>
      </c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47"/>
      <c r="Z115" s="147"/>
      <c r="AA115" s="147"/>
      <c r="AB115" s="147"/>
      <c r="AC115" s="147"/>
      <c r="AD115" s="147"/>
      <c r="AE115" s="147"/>
      <c r="AF115" s="147"/>
      <c r="AG115" s="147" t="s">
        <v>130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1" x14ac:dyDescent="0.2">
      <c r="A116" s="154"/>
      <c r="B116" s="155"/>
      <c r="C116" s="188" t="s">
        <v>278</v>
      </c>
      <c r="D116" s="160"/>
      <c r="E116" s="161">
        <v>111.6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47"/>
      <c r="Z116" s="147"/>
      <c r="AA116" s="147"/>
      <c r="AB116" s="147"/>
      <c r="AC116" s="147"/>
      <c r="AD116" s="147"/>
      <c r="AE116" s="147"/>
      <c r="AF116" s="147"/>
      <c r="AG116" s="147" t="s">
        <v>130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ht="22.5" outlineLevel="1" x14ac:dyDescent="0.2">
      <c r="A117" s="170">
        <v>42</v>
      </c>
      <c r="B117" s="171" t="s">
        <v>279</v>
      </c>
      <c r="C117" s="187" t="s">
        <v>280</v>
      </c>
      <c r="D117" s="172" t="s">
        <v>209</v>
      </c>
      <c r="E117" s="173">
        <v>449.6</v>
      </c>
      <c r="F117" s="174"/>
      <c r="G117" s="175">
        <f>ROUND(E117*F117,2)</f>
        <v>0</v>
      </c>
      <c r="H117" s="174"/>
      <c r="I117" s="175">
        <f>ROUND(E117*H117,2)</f>
        <v>0</v>
      </c>
      <c r="J117" s="174"/>
      <c r="K117" s="175">
        <f>ROUND(E117*J117,2)</f>
        <v>0</v>
      </c>
      <c r="L117" s="175">
        <v>21</v>
      </c>
      <c r="M117" s="175">
        <f>G117*(1+L117/100)</f>
        <v>0</v>
      </c>
      <c r="N117" s="173">
        <v>0.26980999999999999</v>
      </c>
      <c r="O117" s="173">
        <f>ROUND(E117*N117,2)</f>
        <v>121.31</v>
      </c>
      <c r="P117" s="173">
        <v>0</v>
      </c>
      <c r="Q117" s="173">
        <f>ROUND(E117*P117,2)</f>
        <v>0</v>
      </c>
      <c r="R117" s="175"/>
      <c r="S117" s="175" t="s">
        <v>189</v>
      </c>
      <c r="T117" s="176" t="s">
        <v>126</v>
      </c>
      <c r="U117" s="158">
        <v>0.27</v>
      </c>
      <c r="V117" s="158">
        <f>ROUND(E117*U117,2)</f>
        <v>121.39</v>
      </c>
      <c r="W117" s="158"/>
      <c r="X117" s="158" t="s">
        <v>127</v>
      </c>
      <c r="Y117" s="147"/>
      <c r="Z117" s="147"/>
      <c r="AA117" s="147"/>
      <c r="AB117" s="147"/>
      <c r="AC117" s="147"/>
      <c r="AD117" s="147"/>
      <c r="AE117" s="147"/>
      <c r="AF117" s="147"/>
      <c r="AG117" s="147" t="s">
        <v>128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">
      <c r="A118" s="154"/>
      <c r="B118" s="155"/>
      <c r="C118" s="188" t="s">
        <v>281</v>
      </c>
      <c r="D118" s="160"/>
      <c r="E118" s="161">
        <v>349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47"/>
      <c r="Z118" s="147"/>
      <c r="AA118" s="147"/>
      <c r="AB118" s="147"/>
      <c r="AC118" s="147"/>
      <c r="AD118" s="147"/>
      <c r="AE118" s="147"/>
      <c r="AF118" s="147"/>
      <c r="AG118" s="147" t="s">
        <v>130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54"/>
      <c r="B119" s="155"/>
      <c r="C119" s="188" t="s">
        <v>282</v>
      </c>
      <c r="D119" s="160"/>
      <c r="E119" s="161">
        <v>100.6</v>
      </c>
      <c r="F119" s="158"/>
      <c r="G119" s="15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47"/>
      <c r="Z119" s="147"/>
      <c r="AA119" s="147"/>
      <c r="AB119" s="147"/>
      <c r="AC119" s="147"/>
      <c r="AD119" s="147"/>
      <c r="AE119" s="147"/>
      <c r="AF119" s="147"/>
      <c r="AG119" s="147" t="s">
        <v>130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ht="22.5" outlineLevel="1" x14ac:dyDescent="0.2">
      <c r="A120" s="170">
        <v>43</v>
      </c>
      <c r="B120" s="171" t="s">
        <v>283</v>
      </c>
      <c r="C120" s="187" t="s">
        <v>284</v>
      </c>
      <c r="D120" s="172" t="s">
        <v>209</v>
      </c>
      <c r="E120" s="173">
        <v>15</v>
      </c>
      <c r="F120" s="174"/>
      <c r="G120" s="175">
        <f>ROUND(E120*F120,2)</f>
        <v>0</v>
      </c>
      <c r="H120" s="174"/>
      <c r="I120" s="175">
        <f>ROUND(E120*H120,2)</f>
        <v>0</v>
      </c>
      <c r="J120" s="174"/>
      <c r="K120" s="175">
        <f>ROUND(E120*J120,2)</f>
        <v>0</v>
      </c>
      <c r="L120" s="175">
        <v>21</v>
      </c>
      <c r="M120" s="175">
        <f>G120*(1+L120/100)</f>
        <v>0</v>
      </c>
      <c r="N120" s="173">
        <v>0.19520000000000001</v>
      </c>
      <c r="O120" s="173">
        <f>ROUND(E120*N120,2)</f>
        <v>2.93</v>
      </c>
      <c r="P120" s="173">
        <v>0</v>
      </c>
      <c r="Q120" s="173">
        <f>ROUND(E120*P120,2)</f>
        <v>0</v>
      </c>
      <c r="R120" s="175"/>
      <c r="S120" s="175" t="s">
        <v>189</v>
      </c>
      <c r="T120" s="176" t="s">
        <v>126</v>
      </c>
      <c r="U120" s="158">
        <v>0.27</v>
      </c>
      <c r="V120" s="158">
        <f>ROUND(E120*U120,2)</f>
        <v>4.05</v>
      </c>
      <c r="W120" s="158"/>
      <c r="X120" s="158" t="s">
        <v>127</v>
      </c>
      <c r="Y120" s="147"/>
      <c r="Z120" s="147"/>
      <c r="AA120" s="147"/>
      <c r="AB120" s="147"/>
      <c r="AC120" s="147"/>
      <c r="AD120" s="147"/>
      <c r="AE120" s="147"/>
      <c r="AF120" s="147"/>
      <c r="AG120" s="147" t="s">
        <v>128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54"/>
      <c r="B121" s="155"/>
      <c r="C121" s="188" t="s">
        <v>285</v>
      </c>
      <c r="D121" s="160"/>
      <c r="E121" s="161">
        <v>5</v>
      </c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47"/>
      <c r="Z121" s="147"/>
      <c r="AA121" s="147"/>
      <c r="AB121" s="147"/>
      <c r="AC121" s="147"/>
      <c r="AD121" s="147"/>
      <c r="AE121" s="147"/>
      <c r="AF121" s="147"/>
      <c r="AG121" s="147" t="s">
        <v>130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1" x14ac:dyDescent="0.2">
      <c r="A122" s="154"/>
      <c r="B122" s="155"/>
      <c r="C122" s="188" t="s">
        <v>286</v>
      </c>
      <c r="D122" s="160"/>
      <c r="E122" s="161">
        <v>10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47"/>
      <c r="Z122" s="147"/>
      <c r="AA122" s="147"/>
      <c r="AB122" s="147"/>
      <c r="AC122" s="147"/>
      <c r="AD122" s="147"/>
      <c r="AE122" s="147"/>
      <c r="AF122" s="147"/>
      <c r="AG122" s="147" t="s">
        <v>130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ht="22.5" outlineLevel="1" x14ac:dyDescent="0.2">
      <c r="A123" s="170">
        <v>44</v>
      </c>
      <c r="B123" s="171" t="s">
        <v>287</v>
      </c>
      <c r="C123" s="187" t="s">
        <v>288</v>
      </c>
      <c r="D123" s="172" t="s">
        <v>209</v>
      </c>
      <c r="E123" s="173">
        <v>464.6</v>
      </c>
      <c r="F123" s="174"/>
      <c r="G123" s="175">
        <f>ROUND(E123*F123,2)</f>
        <v>0</v>
      </c>
      <c r="H123" s="174"/>
      <c r="I123" s="175">
        <f>ROUND(E123*H123,2)</f>
        <v>0</v>
      </c>
      <c r="J123" s="174"/>
      <c r="K123" s="175">
        <f>ROUND(E123*J123,2)</f>
        <v>0</v>
      </c>
      <c r="L123" s="175">
        <v>21</v>
      </c>
      <c r="M123" s="175">
        <f>G123*(1+L123/100)</f>
        <v>0</v>
      </c>
      <c r="N123" s="173">
        <v>0.18113000000000001</v>
      </c>
      <c r="O123" s="173">
        <f>ROUND(E123*N123,2)</f>
        <v>84.15</v>
      </c>
      <c r="P123" s="173">
        <v>0</v>
      </c>
      <c r="Q123" s="173">
        <f>ROUND(E123*P123,2)</f>
        <v>0</v>
      </c>
      <c r="R123" s="175"/>
      <c r="S123" s="175" t="s">
        <v>189</v>
      </c>
      <c r="T123" s="176" t="s">
        <v>271</v>
      </c>
      <c r="U123" s="158">
        <v>0.32</v>
      </c>
      <c r="V123" s="158">
        <f>ROUND(E123*U123,2)</f>
        <v>148.66999999999999</v>
      </c>
      <c r="W123" s="158"/>
      <c r="X123" s="158" t="s">
        <v>127</v>
      </c>
      <c r="Y123" s="147"/>
      <c r="Z123" s="147"/>
      <c r="AA123" s="147"/>
      <c r="AB123" s="147"/>
      <c r="AC123" s="147"/>
      <c r="AD123" s="147"/>
      <c r="AE123" s="147"/>
      <c r="AF123" s="147"/>
      <c r="AG123" s="147" t="s">
        <v>128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54"/>
      <c r="B124" s="155"/>
      <c r="C124" s="188" t="s">
        <v>289</v>
      </c>
      <c r="D124" s="160"/>
      <c r="E124" s="161">
        <v>354</v>
      </c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47"/>
      <c r="Z124" s="147"/>
      <c r="AA124" s="147"/>
      <c r="AB124" s="147"/>
      <c r="AC124" s="147"/>
      <c r="AD124" s="147"/>
      <c r="AE124" s="147"/>
      <c r="AF124" s="147"/>
      <c r="AG124" s="147" t="s">
        <v>130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">
      <c r="A125" s="154"/>
      <c r="B125" s="155"/>
      <c r="C125" s="188" t="s">
        <v>210</v>
      </c>
      <c r="D125" s="160"/>
      <c r="E125" s="161">
        <v>110.6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47"/>
      <c r="Z125" s="147"/>
      <c r="AA125" s="147"/>
      <c r="AB125" s="147"/>
      <c r="AC125" s="147"/>
      <c r="AD125" s="147"/>
      <c r="AE125" s="147"/>
      <c r="AF125" s="147"/>
      <c r="AG125" s="147" t="s">
        <v>130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ht="22.5" outlineLevel="1" x14ac:dyDescent="0.2">
      <c r="A126" s="170">
        <v>45</v>
      </c>
      <c r="B126" s="171" t="s">
        <v>290</v>
      </c>
      <c r="C126" s="187" t="s">
        <v>291</v>
      </c>
      <c r="D126" s="172" t="s">
        <v>209</v>
      </c>
      <c r="E126" s="173">
        <v>3</v>
      </c>
      <c r="F126" s="174"/>
      <c r="G126" s="175">
        <f>ROUND(E126*F126,2)</f>
        <v>0</v>
      </c>
      <c r="H126" s="174"/>
      <c r="I126" s="175">
        <f>ROUND(E126*H126,2)</f>
        <v>0</v>
      </c>
      <c r="J126" s="174"/>
      <c r="K126" s="175">
        <f>ROUND(E126*J126,2)</f>
        <v>0</v>
      </c>
      <c r="L126" s="175">
        <v>21</v>
      </c>
      <c r="M126" s="175">
        <f>G126*(1+L126/100)</f>
        <v>0</v>
      </c>
      <c r="N126" s="173">
        <v>0.21115999999999999</v>
      </c>
      <c r="O126" s="173">
        <f>ROUND(E126*N126,2)</f>
        <v>0.63</v>
      </c>
      <c r="P126" s="173">
        <v>0</v>
      </c>
      <c r="Q126" s="173">
        <f>ROUND(E126*P126,2)</f>
        <v>0</v>
      </c>
      <c r="R126" s="175"/>
      <c r="S126" s="175" t="s">
        <v>189</v>
      </c>
      <c r="T126" s="176" t="s">
        <v>126</v>
      </c>
      <c r="U126" s="158">
        <v>0.27</v>
      </c>
      <c r="V126" s="158">
        <f>ROUND(E126*U126,2)</f>
        <v>0.81</v>
      </c>
      <c r="W126" s="158"/>
      <c r="X126" s="158" t="s">
        <v>127</v>
      </c>
      <c r="Y126" s="147"/>
      <c r="Z126" s="147"/>
      <c r="AA126" s="147"/>
      <c r="AB126" s="147"/>
      <c r="AC126" s="147"/>
      <c r="AD126" s="147"/>
      <c r="AE126" s="147"/>
      <c r="AF126" s="147"/>
      <c r="AG126" s="147" t="s">
        <v>128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54"/>
      <c r="B127" s="155"/>
      <c r="C127" s="188" t="s">
        <v>292</v>
      </c>
      <c r="D127" s="160"/>
      <c r="E127" s="161">
        <v>1</v>
      </c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47"/>
      <c r="Z127" s="147"/>
      <c r="AA127" s="147"/>
      <c r="AB127" s="147"/>
      <c r="AC127" s="147"/>
      <c r="AD127" s="147"/>
      <c r="AE127" s="147"/>
      <c r="AF127" s="147"/>
      <c r="AG127" s="147" t="s">
        <v>130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54"/>
      <c r="B128" s="155"/>
      <c r="C128" s="188" t="s">
        <v>293</v>
      </c>
      <c r="D128" s="160"/>
      <c r="E128" s="161">
        <v>2</v>
      </c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47"/>
      <c r="Z128" s="147"/>
      <c r="AA128" s="147"/>
      <c r="AB128" s="147"/>
      <c r="AC128" s="147"/>
      <c r="AD128" s="147"/>
      <c r="AE128" s="147"/>
      <c r="AF128" s="147"/>
      <c r="AG128" s="147" t="s">
        <v>130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x14ac:dyDescent="0.2">
      <c r="A129" s="163" t="s">
        <v>121</v>
      </c>
      <c r="B129" s="164" t="s">
        <v>85</v>
      </c>
      <c r="C129" s="186" t="s">
        <v>86</v>
      </c>
      <c r="D129" s="165"/>
      <c r="E129" s="166"/>
      <c r="F129" s="167"/>
      <c r="G129" s="167">
        <f>SUMIF(AG130:AG130,"&lt;&gt;NOR",G130:G130)</f>
        <v>0</v>
      </c>
      <c r="H129" s="167"/>
      <c r="I129" s="167">
        <f>SUM(I130:I130)</f>
        <v>0</v>
      </c>
      <c r="J129" s="167"/>
      <c r="K129" s="167">
        <f>SUM(K130:K130)</f>
        <v>0</v>
      </c>
      <c r="L129" s="167"/>
      <c r="M129" s="167">
        <f>SUM(M130:M130)</f>
        <v>0</v>
      </c>
      <c r="N129" s="166"/>
      <c r="O129" s="166">
        <f>SUM(O130:O130)</f>
        <v>0</v>
      </c>
      <c r="P129" s="166"/>
      <c r="Q129" s="166">
        <f>SUM(Q130:Q130)</f>
        <v>0</v>
      </c>
      <c r="R129" s="167"/>
      <c r="S129" s="167"/>
      <c r="T129" s="168"/>
      <c r="U129" s="162"/>
      <c r="V129" s="162">
        <f>SUM(V130:V130)</f>
        <v>725.29</v>
      </c>
      <c r="W129" s="162"/>
      <c r="X129" s="162"/>
      <c r="AG129" t="s">
        <v>122</v>
      </c>
    </row>
    <row r="130" spans="1:60" outlineLevel="1" x14ac:dyDescent="0.2">
      <c r="A130" s="177">
        <v>46</v>
      </c>
      <c r="B130" s="178" t="s">
        <v>294</v>
      </c>
      <c r="C130" s="189" t="s">
        <v>295</v>
      </c>
      <c r="D130" s="179" t="s">
        <v>160</v>
      </c>
      <c r="E130" s="180">
        <v>1859.7119700000001</v>
      </c>
      <c r="F130" s="181"/>
      <c r="G130" s="182">
        <f>ROUND(E130*F130,2)</f>
        <v>0</v>
      </c>
      <c r="H130" s="181"/>
      <c r="I130" s="182">
        <f>ROUND(E130*H130,2)</f>
        <v>0</v>
      </c>
      <c r="J130" s="181"/>
      <c r="K130" s="182">
        <f>ROUND(E130*J130,2)</f>
        <v>0</v>
      </c>
      <c r="L130" s="182">
        <v>21</v>
      </c>
      <c r="M130" s="182">
        <f>G130*(1+L130/100)</f>
        <v>0</v>
      </c>
      <c r="N130" s="180">
        <v>0</v>
      </c>
      <c r="O130" s="180">
        <f>ROUND(E130*N130,2)</f>
        <v>0</v>
      </c>
      <c r="P130" s="180">
        <v>0</v>
      </c>
      <c r="Q130" s="180">
        <f>ROUND(E130*P130,2)</f>
        <v>0</v>
      </c>
      <c r="R130" s="182"/>
      <c r="S130" s="182" t="s">
        <v>126</v>
      </c>
      <c r="T130" s="183" t="s">
        <v>126</v>
      </c>
      <c r="U130" s="158">
        <v>0.39</v>
      </c>
      <c r="V130" s="158">
        <f>ROUND(E130*U130,2)</f>
        <v>725.29</v>
      </c>
      <c r="W130" s="158"/>
      <c r="X130" s="158" t="s">
        <v>296</v>
      </c>
      <c r="Y130" s="147"/>
      <c r="Z130" s="147"/>
      <c r="AA130" s="147"/>
      <c r="AB130" s="147"/>
      <c r="AC130" s="147"/>
      <c r="AD130" s="147"/>
      <c r="AE130" s="147"/>
      <c r="AF130" s="147"/>
      <c r="AG130" s="147" t="s">
        <v>297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x14ac:dyDescent="0.2">
      <c r="A131" s="163" t="s">
        <v>121</v>
      </c>
      <c r="B131" s="164" t="s">
        <v>87</v>
      </c>
      <c r="C131" s="186" t="s">
        <v>88</v>
      </c>
      <c r="D131" s="165"/>
      <c r="E131" s="166"/>
      <c r="F131" s="167"/>
      <c r="G131" s="167">
        <f>SUMIF(AG132:AG134,"&lt;&gt;NOR",G132:G134)</f>
        <v>0</v>
      </c>
      <c r="H131" s="167"/>
      <c r="I131" s="167">
        <f>SUM(I132:I134)</f>
        <v>0</v>
      </c>
      <c r="J131" s="167"/>
      <c r="K131" s="167">
        <f>SUM(K132:K134)</f>
        <v>0</v>
      </c>
      <c r="L131" s="167"/>
      <c r="M131" s="167">
        <f>SUM(M132:M134)</f>
        <v>0</v>
      </c>
      <c r="N131" s="166"/>
      <c r="O131" s="166">
        <f>SUM(O132:O134)</f>
        <v>0.12</v>
      </c>
      <c r="P131" s="166"/>
      <c r="Q131" s="166">
        <f>SUM(Q132:Q134)</f>
        <v>0</v>
      </c>
      <c r="R131" s="167"/>
      <c r="S131" s="167"/>
      <c r="T131" s="168"/>
      <c r="U131" s="162"/>
      <c r="V131" s="162">
        <f>SUM(V132:V134)</f>
        <v>29.58</v>
      </c>
      <c r="W131" s="162"/>
      <c r="X131" s="162"/>
      <c r="AG131" t="s">
        <v>122</v>
      </c>
    </row>
    <row r="132" spans="1:60" outlineLevel="1" x14ac:dyDescent="0.2">
      <c r="A132" s="170">
        <v>47</v>
      </c>
      <c r="B132" s="171" t="s">
        <v>298</v>
      </c>
      <c r="C132" s="187" t="s">
        <v>299</v>
      </c>
      <c r="D132" s="172" t="s">
        <v>172</v>
      </c>
      <c r="E132" s="173">
        <v>184.85</v>
      </c>
      <c r="F132" s="174"/>
      <c r="G132" s="175">
        <f>ROUND(E132*F132,2)</f>
        <v>0</v>
      </c>
      <c r="H132" s="174"/>
      <c r="I132" s="175">
        <f>ROUND(E132*H132,2)</f>
        <v>0</v>
      </c>
      <c r="J132" s="174"/>
      <c r="K132" s="175">
        <f>ROUND(E132*J132,2)</f>
        <v>0</v>
      </c>
      <c r="L132" s="175">
        <v>21</v>
      </c>
      <c r="M132" s="175">
        <f>G132*(1+L132/100)</f>
        <v>0</v>
      </c>
      <c r="N132" s="173">
        <v>6.3000000000000003E-4</v>
      </c>
      <c r="O132" s="173">
        <f>ROUND(E132*N132,2)</f>
        <v>0.12</v>
      </c>
      <c r="P132" s="173">
        <v>0</v>
      </c>
      <c r="Q132" s="173">
        <f>ROUND(E132*P132,2)</f>
        <v>0</v>
      </c>
      <c r="R132" s="175"/>
      <c r="S132" s="175" t="s">
        <v>189</v>
      </c>
      <c r="T132" s="176" t="s">
        <v>126</v>
      </c>
      <c r="U132" s="158">
        <v>0.16</v>
      </c>
      <c r="V132" s="158">
        <f>ROUND(E132*U132,2)</f>
        <v>29.58</v>
      </c>
      <c r="W132" s="158"/>
      <c r="X132" s="158" t="s">
        <v>127</v>
      </c>
      <c r="Y132" s="147"/>
      <c r="Z132" s="147"/>
      <c r="AA132" s="147"/>
      <c r="AB132" s="147"/>
      <c r="AC132" s="147"/>
      <c r="AD132" s="147"/>
      <c r="AE132" s="147"/>
      <c r="AF132" s="147"/>
      <c r="AG132" s="147" t="s">
        <v>128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54"/>
      <c r="B133" s="155"/>
      <c r="C133" s="188" t="s">
        <v>300</v>
      </c>
      <c r="D133" s="160"/>
      <c r="E133" s="161">
        <v>184.85</v>
      </c>
      <c r="F133" s="158"/>
      <c r="G133" s="158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47"/>
      <c r="Z133" s="147"/>
      <c r="AA133" s="147"/>
      <c r="AB133" s="147"/>
      <c r="AC133" s="147"/>
      <c r="AD133" s="147"/>
      <c r="AE133" s="147"/>
      <c r="AF133" s="147"/>
      <c r="AG133" s="147" t="s">
        <v>130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1" x14ac:dyDescent="0.2">
      <c r="A134" s="154">
        <v>48</v>
      </c>
      <c r="B134" s="155" t="s">
        <v>301</v>
      </c>
      <c r="C134" s="190" t="s">
        <v>302</v>
      </c>
      <c r="D134" s="156" t="s">
        <v>0</v>
      </c>
      <c r="E134" s="185"/>
      <c r="F134" s="159"/>
      <c r="G134" s="158">
        <f>ROUND(E134*F134,2)</f>
        <v>0</v>
      </c>
      <c r="H134" s="159"/>
      <c r="I134" s="158">
        <f>ROUND(E134*H134,2)</f>
        <v>0</v>
      </c>
      <c r="J134" s="159"/>
      <c r="K134" s="158">
        <f>ROUND(E134*J134,2)</f>
        <v>0</v>
      </c>
      <c r="L134" s="158">
        <v>21</v>
      </c>
      <c r="M134" s="158">
        <f>G134*(1+L134/100)</f>
        <v>0</v>
      </c>
      <c r="N134" s="157">
        <v>0</v>
      </c>
      <c r="O134" s="157">
        <f>ROUND(E134*N134,2)</f>
        <v>0</v>
      </c>
      <c r="P134" s="157">
        <v>0</v>
      </c>
      <c r="Q134" s="157">
        <f>ROUND(E134*P134,2)</f>
        <v>0</v>
      </c>
      <c r="R134" s="158"/>
      <c r="S134" s="158" t="s">
        <v>126</v>
      </c>
      <c r="T134" s="158" t="s">
        <v>126</v>
      </c>
      <c r="U134" s="158">
        <v>0</v>
      </c>
      <c r="V134" s="158">
        <f>ROUND(E134*U134,2)</f>
        <v>0</v>
      </c>
      <c r="W134" s="158"/>
      <c r="X134" s="158" t="s">
        <v>296</v>
      </c>
      <c r="Y134" s="147"/>
      <c r="Z134" s="147"/>
      <c r="AA134" s="147"/>
      <c r="AB134" s="147"/>
      <c r="AC134" s="147"/>
      <c r="AD134" s="147"/>
      <c r="AE134" s="147"/>
      <c r="AF134" s="147"/>
      <c r="AG134" s="147" t="s">
        <v>297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x14ac:dyDescent="0.2">
      <c r="A135" s="163" t="s">
        <v>121</v>
      </c>
      <c r="B135" s="164" t="s">
        <v>89</v>
      </c>
      <c r="C135" s="186" t="s">
        <v>90</v>
      </c>
      <c r="D135" s="165"/>
      <c r="E135" s="166"/>
      <c r="F135" s="167"/>
      <c r="G135" s="167">
        <f>SUMIF(AG136:AG136,"&lt;&gt;NOR",G136:G136)</f>
        <v>0</v>
      </c>
      <c r="H135" s="167"/>
      <c r="I135" s="167">
        <f>SUM(I136:I136)</f>
        <v>0</v>
      </c>
      <c r="J135" s="167"/>
      <c r="K135" s="167">
        <f>SUM(K136:K136)</f>
        <v>0</v>
      </c>
      <c r="L135" s="167"/>
      <c r="M135" s="167">
        <f>SUM(M136:M136)</f>
        <v>0</v>
      </c>
      <c r="N135" s="166"/>
      <c r="O135" s="166">
        <f>SUM(O136:O136)</f>
        <v>0</v>
      </c>
      <c r="P135" s="166"/>
      <c r="Q135" s="166">
        <f>SUM(Q136:Q136)</f>
        <v>0</v>
      </c>
      <c r="R135" s="167"/>
      <c r="S135" s="167"/>
      <c r="T135" s="168"/>
      <c r="U135" s="162"/>
      <c r="V135" s="162">
        <f>SUM(V136:V136)</f>
        <v>0</v>
      </c>
      <c r="W135" s="162"/>
      <c r="X135" s="162"/>
      <c r="AG135" t="s">
        <v>122</v>
      </c>
    </row>
    <row r="136" spans="1:60" ht="22.5" outlineLevel="1" x14ac:dyDescent="0.2">
      <c r="A136" s="177">
        <v>49</v>
      </c>
      <c r="B136" s="178" t="s">
        <v>303</v>
      </c>
      <c r="C136" s="189" t="s">
        <v>304</v>
      </c>
      <c r="D136" s="179" t="s">
        <v>305</v>
      </c>
      <c r="E136" s="180">
        <v>1</v>
      </c>
      <c r="F136" s="181"/>
      <c r="G136" s="182">
        <f>ROUND(E136*F136,2)</f>
        <v>0</v>
      </c>
      <c r="H136" s="181"/>
      <c r="I136" s="182">
        <f>ROUND(E136*H136,2)</f>
        <v>0</v>
      </c>
      <c r="J136" s="181"/>
      <c r="K136" s="182">
        <f>ROUND(E136*J136,2)</f>
        <v>0</v>
      </c>
      <c r="L136" s="182">
        <v>21</v>
      </c>
      <c r="M136" s="182">
        <f>G136*(1+L136/100)</f>
        <v>0</v>
      </c>
      <c r="N136" s="180">
        <v>0</v>
      </c>
      <c r="O136" s="180">
        <f>ROUND(E136*N136,2)</f>
        <v>0</v>
      </c>
      <c r="P136" s="180">
        <v>0</v>
      </c>
      <c r="Q136" s="180">
        <f>ROUND(E136*P136,2)</f>
        <v>0</v>
      </c>
      <c r="R136" s="182"/>
      <c r="S136" s="182" t="s">
        <v>189</v>
      </c>
      <c r="T136" s="183" t="s">
        <v>276</v>
      </c>
      <c r="U136" s="158">
        <v>0</v>
      </c>
      <c r="V136" s="158">
        <f>ROUND(E136*U136,2)</f>
        <v>0</v>
      </c>
      <c r="W136" s="158"/>
      <c r="X136" s="158" t="s">
        <v>127</v>
      </c>
      <c r="Y136" s="147"/>
      <c r="Z136" s="147"/>
      <c r="AA136" s="147"/>
      <c r="AB136" s="147"/>
      <c r="AC136" s="147"/>
      <c r="AD136" s="147"/>
      <c r="AE136" s="147"/>
      <c r="AF136" s="147"/>
      <c r="AG136" s="147" t="s">
        <v>128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x14ac:dyDescent="0.2">
      <c r="A137" s="163" t="s">
        <v>121</v>
      </c>
      <c r="B137" s="164" t="s">
        <v>91</v>
      </c>
      <c r="C137" s="186" t="s">
        <v>92</v>
      </c>
      <c r="D137" s="165"/>
      <c r="E137" s="166"/>
      <c r="F137" s="167"/>
      <c r="G137" s="167">
        <f>SUMIF(AG138:AG141,"&lt;&gt;NOR",G138:G141)</f>
        <v>0</v>
      </c>
      <c r="H137" s="167"/>
      <c r="I137" s="167">
        <f>SUM(I138:I141)</f>
        <v>0</v>
      </c>
      <c r="J137" s="167"/>
      <c r="K137" s="167">
        <f>SUM(K138:K141)</f>
        <v>0</v>
      </c>
      <c r="L137" s="167"/>
      <c r="M137" s="167">
        <f>SUM(M138:M141)</f>
        <v>0</v>
      </c>
      <c r="N137" s="166"/>
      <c r="O137" s="166">
        <f>SUM(O138:O141)</f>
        <v>0</v>
      </c>
      <c r="P137" s="166"/>
      <c r="Q137" s="166">
        <f>SUM(Q138:Q141)</f>
        <v>0</v>
      </c>
      <c r="R137" s="167"/>
      <c r="S137" s="167"/>
      <c r="T137" s="168"/>
      <c r="U137" s="162"/>
      <c r="V137" s="162">
        <f>SUM(V138:V141)</f>
        <v>14.63</v>
      </c>
      <c r="W137" s="162"/>
      <c r="X137" s="162"/>
      <c r="AG137" t="s">
        <v>122</v>
      </c>
    </row>
    <row r="138" spans="1:60" outlineLevel="1" x14ac:dyDescent="0.2">
      <c r="A138" s="170">
        <v>50</v>
      </c>
      <c r="B138" s="171" t="s">
        <v>306</v>
      </c>
      <c r="C138" s="187" t="s">
        <v>307</v>
      </c>
      <c r="D138" s="172" t="s">
        <v>160</v>
      </c>
      <c r="E138" s="173">
        <v>29.861999999999998</v>
      </c>
      <c r="F138" s="174"/>
      <c r="G138" s="175">
        <f>ROUND(E138*F138,2)</f>
        <v>0</v>
      </c>
      <c r="H138" s="174"/>
      <c r="I138" s="175">
        <f>ROUND(E138*H138,2)</f>
        <v>0</v>
      </c>
      <c r="J138" s="174"/>
      <c r="K138" s="175">
        <f>ROUND(E138*J138,2)</f>
        <v>0</v>
      </c>
      <c r="L138" s="175">
        <v>21</v>
      </c>
      <c r="M138" s="175">
        <f>G138*(1+L138/100)</f>
        <v>0</v>
      </c>
      <c r="N138" s="173">
        <v>0</v>
      </c>
      <c r="O138" s="173">
        <f>ROUND(E138*N138,2)</f>
        <v>0</v>
      </c>
      <c r="P138" s="173">
        <v>0</v>
      </c>
      <c r="Q138" s="173">
        <f>ROUND(E138*P138,2)</f>
        <v>0</v>
      </c>
      <c r="R138" s="175"/>
      <c r="S138" s="175" t="s">
        <v>126</v>
      </c>
      <c r="T138" s="176" t="s">
        <v>126</v>
      </c>
      <c r="U138" s="158">
        <v>0.49</v>
      </c>
      <c r="V138" s="158">
        <f>ROUND(E138*U138,2)</f>
        <v>14.63</v>
      </c>
      <c r="W138" s="158"/>
      <c r="X138" s="158" t="s">
        <v>308</v>
      </c>
      <c r="Y138" s="147"/>
      <c r="Z138" s="147"/>
      <c r="AA138" s="147"/>
      <c r="AB138" s="147"/>
      <c r="AC138" s="147"/>
      <c r="AD138" s="147"/>
      <c r="AE138" s="147"/>
      <c r="AF138" s="147"/>
      <c r="AG138" s="147" t="s">
        <v>309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1" x14ac:dyDescent="0.2">
      <c r="A139" s="154"/>
      <c r="B139" s="155"/>
      <c r="C139" s="250" t="s">
        <v>310</v>
      </c>
      <c r="D139" s="251"/>
      <c r="E139" s="251"/>
      <c r="F139" s="251"/>
      <c r="G139" s="251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47"/>
      <c r="Z139" s="147"/>
      <c r="AA139" s="147"/>
      <c r="AB139" s="147"/>
      <c r="AC139" s="147"/>
      <c r="AD139" s="147"/>
      <c r="AE139" s="147"/>
      <c r="AF139" s="147"/>
      <c r="AG139" s="147" t="s">
        <v>156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77">
        <v>51</v>
      </c>
      <c r="B140" s="178" t="s">
        <v>311</v>
      </c>
      <c r="C140" s="189" t="s">
        <v>312</v>
      </c>
      <c r="D140" s="179" t="s">
        <v>160</v>
      </c>
      <c r="E140" s="180">
        <v>418.06799999999998</v>
      </c>
      <c r="F140" s="181"/>
      <c r="G140" s="182">
        <f>ROUND(E140*F140,2)</f>
        <v>0</v>
      </c>
      <c r="H140" s="181"/>
      <c r="I140" s="182">
        <f>ROUND(E140*H140,2)</f>
        <v>0</v>
      </c>
      <c r="J140" s="181"/>
      <c r="K140" s="182">
        <f>ROUND(E140*J140,2)</f>
        <v>0</v>
      </c>
      <c r="L140" s="182">
        <v>21</v>
      </c>
      <c r="M140" s="182">
        <f>G140*(1+L140/100)</f>
        <v>0</v>
      </c>
      <c r="N140" s="180">
        <v>0</v>
      </c>
      <c r="O140" s="180">
        <f>ROUND(E140*N140,2)</f>
        <v>0</v>
      </c>
      <c r="P140" s="180">
        <v>0</v>
      </c>
      <c r="Q140" s="180">
        <f>ROUND(E140*P140,2)</f>
        <v>0</v>
      </c>
      <c r="R140" s="182"/>
      <c r="S140" s="182" t="s">
        <v>126</v>
      </c>
      <c r="T140" s="183" t="s">
        <v>126</v>
      </c>
      <c r="U140" s="158">
        <v>0</v>
      </c>
      <c r="V140" s="158">
        <f>ROUND(E140*U140,2)</f>
        <v>0</v>
      </c>
      <c r="W140" s="158"/>
      <c r="X140" s="158" t="s">
        <v>308</v>
      </c>
      <c r="Y140" s="147"/>
      <c r="Z140" s="147"/>
      <c r="AA140" s="147"/>
      <c r="AB140" s="147"/>
      <c r="AC140" s="147"/>
      <c r="AD140" s="147"/>
      <c r="AE140" s="147"/>
      <c r="AF140" s="147"/>
      <c r="AG140" s="147" t="s">
        <v>309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ht="22.5" outlineLevel="1" x14ac:dyDescent="0.2">
      <c r="A141" s="170">
        <v>52</v>
      </c>
      <c r="B141" s="171" t="s">
        <v>313</v>
      </c>
      <c r="C141" s="187" t="s">
        <v>314</v>
      </c>
      <c r="D141" s="172" t="s">
        <v>160</v>
      </c>
      <c r="E141" s="173">
        <v>29.861999999999998</v>
      </c>
      <c r="F141" s="174"/>
      <c r="G141" s="175">
        <f>ROUND(E141*F141,2)</f>
        <v>0</v>
      </c>
      <c r="H141" s="174"/>
      <c r="I141" s="175">
        <f>ROUND(E141*H141,2)</f>
        <v>0</v>
      </c>
      <c r="J141" s="174"/>
      <c r="K141" s="175">
        <f>ROUND(E141*J141,2)</f>
        <v>0</v>
      </c>
      <c r="L141" s="175">
        <v>21</v>
      </c>
      <c r="M141" s="175">
        <f>G141*(1+L141/100)</f>
        <v>0</v>
      </c>
      <c r="N141" s="173">
        <v>0</v>
      </c>
      <c r="O141" s="173">
        <f>ROUND(E141*N141,2)</f>
        <v>0</v>
      </c>
      <c r="P141" s="173">
        <v>0</v>
      </c>
      <c r="Q141" s="173">
        <f>ROUND(E141*P141,2)</f>
        <v>0</v>
      </c>
      <c r="R141" s="175"/>
      <c r="S141" s="175" t="s">
        <v>126</v>
      </c>
      <c r="T141" s="176" t="s">
        <v>126</v>
      </c>
      <c r="U141" s="158">
        <v>0</v>
      </c>
      <c r="V141" s="158">
        <f>ROUND(E141*U141,2)</f>
        <v>0</v>
      </c>
      <c r="W141" s="158"/>
      <c r="X141" s="158" t="s">
        <v>308</v>
      </c>
      <c r="Y141" s="147"/>
      <c r="Z141" s="147"/>
      <c r="AA141" s="147"/>
      <c r="AB141" s="147"/>
      <c r="AC141" s="147"/>
      <c r="AD141" s="147"/>
      <c r="AE141" s="147"/>
      <c r="AF141" s="147"/>
      <c r="AG141" s="147" t="s">
        <v>309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x14ac:dyDescent="0.2">
      <c r="A142" s="3"/>
      <c r="B142" s="4"/>
      <c r="C142" s="191"/>
      <c r="D142" s="6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AE142">
        <v>15</v>
      </c>
      <c r="AF142">
        <v>21</v>
      </c>
      <c r="AG142" t="s">
        <v>108</v>
      </c>
    </row>
    <row r="143" spans="1:60" x14ac:dyDescent="0.2">
      <c r="A143" s="150"/>
      <c r="B143" s="151" t="s">
        <v>31</v>
      </c>
      <c r="C143" s="192"/>
      <c r="D143" s="152"/>
      <c r="E143" s="153"/>
      <c r="F143" s="153"/>
      <c r="G143" s="169">
        <f>G8+G59+G79+G86+G109+G129+G131+G135+G137</f>
        <v>0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AE143">
        <f>SUMIF(L7:L141,AE142,G7:G141)</f>
        <v>0</v>
      </c>
      <c r="AF143">
        <f>SUMIF(L7:L141,AF142,G7:G141)</f>
        <v>0</v>
      </c>
      <c r="AG143" t="s">
        <v>315</v>
      </c>
    </row>
    <row r="144" spans="1:60" x14ac:dyDescent="0.2">
      <c r="A144" s="3"/>
      <c r="B144" s="4"/>
      <c r="C144" s="191"/>
      <c r="D144" s="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33" x14ac:dyDescent="0.2">
      <c r="A145" s="3"/>
      <c r="B145" s="4"/>
      <c r="C145" s="191"/>
      <c r="D145" s="6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33" x14ac:dyDescent="0.2">
      <c r="A146" s="259" t="s">
        <v>316</v>
      </c>
      <c r="B146" s="259"/>
      <c r="C146" s="260"/>
      <c r="D146" s="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33" x14ac:dyDescent="0.2">
      <c r="A147" s="261"/>
      <c r="B147" s="262"/>
      <c r="C147" s="263"/>
      <c r="D147" s="262"/>
      <c r="E147" s="262"/>
      <c r="F147" s="262"/>
      <c r="G147" s="26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AG147" t="s">
        <v>317</v>
      </c>
    </row>
    <row r="148" spans="1:33" x14ac:dyDescent="0.2">
      <c r="A148" s="265"/>
      <c r="B148" s="266"/>
      <c r="C148" s="267"/>
      <c r="D148" s="266"/>
      <c r="E148" s="266"/>
      <c r="F148" s="266"/>
      <c r="G148" s="268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33" x14ac:dyDescent="0.2">
      <c r="A149" s="265"/>
      <c r="B149" s="266"/>
      <c r="C149" s="267"/>
      <c r="D149" s="266"/>
      <c r="E149" s="266"/>
      <c r="F149" s="266"/>
      <c r="G149" s="268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33" x14ac:dyDescent="0.2">
      <c r="A150" s="265"/>
      <c r="B150" s="266"/>
      <c r="C150" s="267"/>
      <c r="D150" s="266"/>
      <c r="E150" s="266"/>
      <c r="F150" s="266"/>
      <c r="G150" s="268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33" x14ac:dyDescent="0.2">
      <c r="A151" s="269"/>
      <c r="B151" s="270"/>
      <c r="C151" s="271"/>
      <c r="D151" s="270"/>
      <c r="E151" s="270"/>
      <c r="F151" s="270"/>
      <c r="G151" s="27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33" x14ac:dyDescent="0.2">
      <c r="A152" s="3"/>
      <c r="B152" s="4"/>
      <c r="C152" s="191"/>
      <c r="D152" s="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33" x14ac:dyDescent="0.2">
      <c r="C153" s="193"/>
      <c r="D153" s="10"/>
      <c r="AG153" t="s">
        <v>318</v>
      </c>
    </row>
    <row r="154" spans="1:33" x14ac:dyDescent="0.2">
      <c r="D154" s="10"/>
    </row>
    <row r="155" spans="1:33" x14ac:dyDescent="0.2">
      <c r="D155" s="10"/>
    </row>
    <row r="156" spans="1:33" x14ac:dyDescent="0.2">
      <c r="D156" s="10"/>
    </row>
    <row r="157" spans="1:33" x14ac:dyDescent="0.2">
      <c r="D157" s="10"/>
    </row>
    <row r="158" spans="1:33" x14ac:dyDescent="0.2">
      <c r="D158" s="10"/>
    </row>
    <row r="159" spans="1:33" x14ac:dyDescent="0.2">
      <c r="D159" s="10"/>
    </row>
    <row r="160" spans="1:33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1">
    <mergeCell ref="A146:C146"/>
    <mergeCell ref="A147:G151"/>
    <mergeCell ref="C27:G27"/>
    <mergeCell ref="C61:G61"/>
    <mergeCell ref="C68:G68"/>
    <mergeCell ref="C111:G111"/>
    <mergeCell ref="C139:G139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4294967294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7AB6-27F6-41AB-8F4E-A17D441BB6CE}">
  <sheetPr>
    <outlinePr summaryBelow="0"/>
  </sheetPr>
  <dimension ref="A1:BH5000"/>
  <sheetViews>
    <sheetView workbookViewId="0">
      <pane xSplit="1" topLeftCell="B1" activePane="topRight" state="frozen"/>
      <selection activeCell="A8" sqref="A8"/>
      <selection pane="topRight" sqref="A1:G1"/>
    </sheetView>
  </sheetViews>
  <sheetFormatPr defaultRowHeight="12.75" outlineLevelRow="1" x14ac:dyDescent="0.2"/>
  <cols>
    <col min="1" max="1" width="3.42578125" customWidth="1"/>
    <col min="2" max="2" width="12.7109375" style="121" customWidth="1"/>
    <col min="3" max="3" width="38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96</v>
      </c>
    </row>
    <row r="2" spans="1:60" ht="25.15" customHeight="1" x14ac:dyDescent="0.2">
      <c r="A2" s="139" t="s">
        <v>8</v>
      </c>
      <c r="B2" s="49" t="s">
        <v>43</v>
      </c>
      <c r="C2" s="253" t="s">
        <v>44</v>
      </c>
      <c r="D2" s="254"/>
      <c r="E2" s="254"/>
      <c r="F2" s="254"/>
      <c r="G2" s="255"/>
      <c r="AG2" t="s">
        <v>97</v>
      </c>
    </row>
    <row r="3" spans="1:60" ht="25.15" customHeight="1" x14ac:dyDescent="0.2">
      <c r="A3" s="139" t="s">
        <v>9</v>
      </c>
      <c r="B3" s="49" t="s">
        <v>49</v>
      </c>
      <c r="C3" s="253" t="s">
        <v>50</v>
      </c>
      <c r="D3" s="254"/>
      <c r="E3" s="254"/>
      <c r="F3" s="254"/>
      <c r="G3" s="255"/>
      <c r="AC3" s="121" t="s">
        <v>97</v>
      </c>
      <c r="AG3" t="s">
        <v>98</v>
      </c>
    </row>
    <row r="4" spans="1:60" ht="25.15" customHeight="1" x14ac:dyDescent="0.2">
      <c r="A4" s="140" t="s">
        <v>10</v>
      </c>
      <c r="B4" s="141" t="s">
        <v>48</v>
      </c>
      <c r="C4" s="256" t="s">
        <v>50</v>
      </c>
      <c r="D4" s="257"/>
      <c r="E4" s="257"/>
      <c r="F4" s="257"/>
      <c r="G4" s="258"/>
      <c r="AG4" t="s">
        <v>99</v>
      </c>
    </row>
    <row r="5" spans="1:60" x14ac:dyDescent="0.2">
      <c r="D5" s="10"/>
    </row>
    <row r="6" spans="1:60" ht="38.25" x14ac:dyDescent="0.2">
      <c r="A6" s="143" t="s">
        <v>100</v>
      </c>
      <c r="B6" s="145" t="s">
        <v>101</v>
      </c>
      <c r="C6" s="145" t="s">
        <v>102</v>
      </c>
      <c r="D6" s="144" t="s">
        <v>103</v>
      </c>
      <c r="E6" s="143" t="s">
        <v>104</v>
      </c>
      <c r="F6" s="142" t="s">
        <v>105</v>
      </c>
      <c r="G6" s="143" t="s">
        <v>31</v>
      </c>
      <c r="H6" s="146" t="s">
        <v>32</v>
      </c>
      <c r="I6" s="146" t="s">
        <v>106</v>
      </c>
      <c r="J6" s="146" t="s">
        <v>33</v>
      </c>
      <c r="K6" s="146" t="s">
        <v>107</v>
      </c>
      <c r="L6" s="146" t="s">
        <v>108</v>
      </c>
      <c r="M6" s="146" t="s">
        <v>109</v>
      </c>
      <c r="N6" s="146" t="s">
        <v>110</v>
      </c>
      <c r="O6" s="146" t="s">
        <v>111</v>
      </c>
      <c r="P6" s="146" t="s">
        <v>112</v>
      </c>
      <c r="Q6" s="146" t="s">
        <v>113</v>
      </c>
      <c r="R6" s="146" t="s">
        <v>114</v>
      </c>
      <c r="S6" s="146" t="s">
        <v>115</v>
      </c>
      <c r="T6" s="146" t="s">
        <v>116</v>
      </c>
      <c r="U6" s="146" t="s">
        <v>117</v>
      </c>
      <c r="V6" s="146" t="s">
        <v>118</v>
      </c>
      <c r="W6" s="146" t="s">
        <v>119</v>
      </c>
      <c r="X6" s="146" t="s">
        <v>120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3" t="s">
        <v>121</v>
      </c>
      <c r="B8" s="164" t="s">
        <v>48</v>
      </c>
      <c r="C8" s="186" t="s">
        <v>70</v>
      </c>
      <c r="D8" s="165"/>
      <c r="E8" s="166"/>
      <c r="F8" s="167"/>
      <c r="G8" s="167">
        <f>SUMIF(AG9:AG40,"&lt;&gt;NOR",G9:G40)</f>
        <v>0</v>
      </c>
      <c r="H8" s="167"/>
      <c r="I8" s="167">
        <f>SUM(I9:I40)</f>
        <v>0</v>
      </c>
      <c r="J8" s="167"/>
      <c r="K8" s="167">
        <f>SUM(K9:K40)</f>
        <v>0</v>
      </c>
      <c r="L8" s="167"/>
      <c r="M8" s="167">
        <f>SUM(M9:M40)</f>
        <v>0</v>
      </c>
      <c r="N8" s="166"/>
      <c r="O8" s="166">
        <f>SUM(O9:O40)</f>
        <v>12.6</v>
      </c>
      <c r="P8" s="166"/>
      <c r="Q8" s="166">
        <f>SUM(Q9:Q40)</f>
        <v>0</v>
      </c>
      <c r="R8" s="167"/>
      <c r="S8" s="167"/>
      <c r="T8" s="168"/>
      <c r="U8" s="162"/>
      <c r="V8" s="162">
        <f>SUM(V9:V40)</f>
        <v>41.239999999999995</v>
      </c>
      <c r="W8" s="162"/>
      <c r="X8" s="162"/>
      <c r="AG8" t="s">
        <v>122</v>
      </c>
    </row>
    <row r="9" spans="1:60" outlineLevel="1" x14ac:dyDescent="0.2">
      <c r="A9" s="170">
        <v>1</v>
      </c>
      <c r="B9" s="171" t="s">
        <v>123</v>
      </c>
      <c r="C9" s="187" t="s">
        <v>124</v>
      </c>
      <c r="D9" s="172" t="s">
        <v>125</v>
      </c>
      <c r="E9" s="173">
        <v>16.920000000000002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/>
      <c r="S9" s="175" t="s">
        <v>126</v>
      </c>
      <c r="T9" s="176" t="s">
        <v>126</v>
      </c>
      <c r="U9" s="158">
        <v>1.34E-2</v>
      </c>
      <c r="V9" s="158">
        <f>ROUND(E9*U9,2)</f>
        <v>0.23</v>
      </c>
      <c r="W9" s="158"/>
      <c r="X9" s="158" t="s">
        <v>127</v>
      </c>
      <c r="Y9" s="147"/>
      <c r="Z9" s="147"/>
      <c r="AA9" s="147"/>
      <c r="AB9" s="147"/>
      <c r="AC9" s="147"/>
      <c r="AD9" s="147"/>
      <c r="AE9" s="147"/>
      <c r="AF9" s="147"/>
      <c r="AG9" s="147" t="s">
        <v>128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188" t="s">
        <v>319</v>
      </c>
      <c r="D10" s="160"/>
      <c r="E10" s="161">
        <v>1.68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47"/>
      <c r="Z10" s="147"/>
      <c r="AA10" s="147"/>
      <c r="AB10" s="147"/>
      <c r="AC10" s="147"/>
      <c r="AD10" s="147"/>
      <c r="AE10" s="147"/>
      <c r="AF10" s="147"/>
      <c r="AG10" s="147" t="s">
        <v>130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54"/>
      <c r="B11" s="155"/>
      <c r="C11" s="188" t="s">
        <v>320</v>
      </c>
      <c r="D11" s="160"/>
      <c r="E11" s="161">
        <v>15.24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47"/>
      <c r="Z11" s="147"/>
      <c r="AA11" s="147"/>
      <c r="AB11" s="147"/>
      <c r="AC11" s="147"/>
      <c r="AD11" s="147"/>
      <c r="AE11" s="147"/>
      <c r="AF11" s="147"/>
      <c r="AG11" s="147" t="s">
        <v>130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0">
        <v>2</v>
      </c>
      <c r="B12" s="171" t="s">
        <v>321</v>
      </c>
      <c r="C12" s="187" t="s">
        <v>322</v>
      </c>
      <c r="D12" s="172" t="s">
        <v>125</v>
      </c>
      <c r="E12" s="173">
        <v>4.2</v>
      </c>
      <c r="F12" s="174"/>
      <c r="G12" s="175">
        <f>ROUND(E12*F12,2)</f>
        <v>0</v>
      </c>
      <c r="H12" s="174"/>
      <c r="I12" s="175">
        <f>ROUND(E12*H12,2)</f>
        <v>0</v>
      </c>
      <c r="J12" s="174"/>
      <c r="K12" s="175">
        <f>ROUND(E12*J12,2)</f>
        <v>0</v>
      </c>
      <c r="L12" s="175">
        <v>21</v>
      </c>
      <c r="M12" s="175">
        <f>G12*(1+L12/100)</f>
        <v>0</v>
      </c>
      <c r="N12" s="173">
        <v>0</v>
      </c>
      <c r="O12" s="173">
        <f>ROUND(E12*N12,2)</f>
        <v>0</v>
      </c>
      <c r="P12" s="173">
        <v>0</v>
      </c>
      <c r="Q12" s="173">
        <f>ROUND(E12*P12,2)</f>
        <v>0</v>
      </c>
      <c r="R12" s="175"/>
      <c r="S12" s="175" t="s">
        <v>126</v>
      </c>
      <c r="T12" s="176" t="s">
        <v>126</v>
      </c>
      <c r="U12" s="158">
        <v>0.42</v>
      </c>
      <c r="V12" s="158">
        <f>ROUND(E12*U12,2)</f>
        <v>1.76</v>
      </c>
      <c r="W12" s="158"/>
      <c r="X12" s="158" t="s">
        <v>127</v>
      </c>
      <c r="Y12" s="147"/>
      <c r="Z12" s="147"/>
      <c r="AA12" s="147"/>
      <c r="AB12" s="147"/>
      <c r="AC12" s="147"/>
      <c r="AD12" s="147"/>
      <c r="AE12" s="147"/>
      <c r="AF12" s="147"/>
      <c r="AG12" s="147" t="s">
        <v>128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54"/>
      <c r="B13" s="155"/>
      <c r="C13" s="188" t="s">
        <v>323</v>
      </c>
      <c r="D13" s="160"/>
      <c r="E13" s="161">
        <v>4.2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47"/>
      <c r="Z13" s="147"/>
      <c r="AA13" s="147"/>
      <c r="AB13" s="147"/>
      <c r="AC13" s="147"/>
      <c r="AD13" s="147"/>
      <c r="AE13" s="147"/>
      <c r="AF13" s="147"/>
      <c r="AG13" s="147" t="s">
        <v>130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7">
        <v>3</v>
      </c>
      <c r="B14" s="178" t="s">
        <v>324</v>
      </c>
      <c r="C14" s="189" t="s">
        <v>325</v>
      </c>
      <c r="D14" s="179" t="s">
        <v>125</v>
      </c>
      <c r="E14" s="180">
        <v>4.2</v>
      </c>
      <c r="F14" s="181"/>
      <c r="G14" s="182">
        <f>ROUND(E14*F14,2)</f>
        <v>0</v>
      </c>
      <c r="H14" s="181"/>
      <c r="I14" s="182">
        <f>ROUND(E14*H14,2)</f>
        <v>0</v>
      </c>
      <c r="J14" s="181"/>
      <c r="K14" s="182">
        <f>ROUND(E14*J14,2)</f>
        <v>0</v>
      </c>
      <c r="L14" s="182">
        <v>21</v>
      </c>
      <c r="M14" s="182">
        <f>G14*(1+L14/100)</f>
        <v>0</v>
      </c>
      <c r="N14" s="180">
        <v>0</v>
      </c>
      <c r="O14" s="180">
        <f>ROUND(E14*N14,2)</f>
        <v>0</v>
      </c>
      <c r="P14" s="180">
        <v>0</v>
      </c>
      <c r="Q14" s="180">
        <f>ROUND(E14*P14,2)</f>
        <v>0</v>
      </c>
      <c r="R14" s="182"/>
      <c r="S14" s="182" t="s">
        <v>126</v>
      </c>
      <c r="T14" s="183" t="s">
        <v>126</v>
      </c>
      <c r="U14" s="158">
        <v>8.7999999999999995E-2</v>
      </c>
      <c r="V14" s="158">
        <f>ROUND(E14*U14,2)</f>
        <v>0.37</v>
      </c>
      <c r="W14" s="158"/>
      <c r="X14" s="158" t="s">
        <v>127</v>
      </c>
      <c r="Y14" s="147"/>
      <c r="Z14" s="147"/>
      <c r="AA14" s="147"/>
      <c r="AB14" s="147"/>
      <c r="AC14" s="147"/>
      <c r="AD14" s="147"/>
      <c r="AE14" s="147"/>
      <c r="AF14" s="147"/>
      <c r="AG14" s="147" t="s">
        <v>128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0">
        <v>4</v>
      </c>
      <c r="B15" s="171" t="s">
        <v>326</v>
      </c>
      <c r="C15" s="187" t="s">
        <v>327</v>
      </c>
      <c r="D15" s="172" t="s">
        <v>125</v>
      </c>
      <c r="E15" s="173">
        <v>1.8</v>
      </c>
      <c r="F15" s="174"/>
      <c r="G15" s="175">
        <f>ROUND(E15*F15,2)</f>
        <v>0</v>
      </c>
      <c r="H15" s="174"/>
      <c r="I15" s="175">
        <f>ROUND(E15*H15,2)</f>
        <v>0</v>
      </c>
      <c r="J15" s="174"/>
      <c r="K15" s="175">
        <f>ROUND(E15*J15,2)</f>
        <v>0</v>
      </c>
      <c r="L15" s="175">
        <v>21</v>
      </c>
      <c r="M15" s="175">
        <f>G15*(1+L15/100)</f>
        <v>0</v>
      </c>
      <c r="N15" s="173">
        <v>0</v>
      </c>
      <c r="O15" s="173">
        <f>ROUND(E15*N15,2)</f>
        <v>0</v>
      </c>
      <c r="P15" s="173">
        <v>0</v>
      </c>
      <c r="Q15" s="173">
        <f>ROUND(E15*P15,2)</f>
        <v>0</v>
      </c>
      <c r="R15" s="175"/>
      <c r="S15" s="175" t="s">
        <v>126</v>
      </c>
      <c r="T15" s="176" t="s">
        <v>126</v>
      </c>
      <c r="U15" s="158">
        <v>18.216000000000001</v>
      </c>
      <c r="V15" s="158">
        <f>ROUND(E15*U15,2)</f>
        <v>32.79</v>
      </c>
      <c r="W15" s="158"/>
      <c r="X15" s="158" t="s">
        <v>127</v>
      </c>
      <c r="Y15" s="147"/>
      <c r="Z15" s="147"/>
      <c r="AA15" s="147"/>
      <c r="AB15" s="147"/>
      <c r="AC15" s="147"/>
      <c r="AD15" s="147"/>
      <c r="AE15" s="147"/>
      <c r="AF15" s="147"/>
      <c r="AG15" s="147" t="s">
        <v>128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54"/>
      <c r="B16" s="155"/>
      <c r="C16" s="188" t="s">
        <v>328</v>
      </c>
      <c r="D16" s="160"/>
      <c r="E16" s="161">
        <v>1.8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47"/>
      <c r="Z16" s="147"/>
      <c r="AA16" s="147"/>
      <c r="AB16" s="147"/>
      <c r="AC16" s="147"/>
      <c r="AD16" s="147"/>
      <c r="AE16" s="147"/>
      <c r="AF16" s="147"/>
      <c r="AG16" s="147" t="s">
        <v>130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70">
        <v>5</v>
      </c>
      <c r="B17" s="171" t="s">
        <v>329</v>
      </c>
      <c r="C17" s="187" t="s">
        <v>330</v>
      </c>
      <c r="D17" s="172" t="s">
        <v>125</v>
      </c>
      <c r="E17" s="173">
        <v>1.125</v>
      </c>
      <c r="F17" s="174"/>
      <c r="G17" s="175">
        <f>ROUND(E17*F17,2)</f>
        <v>0</v>
      </c>
      <c r="H17" s="174"/>
      <c r="I17" s="175">
        <f>ROUND(E17*H17,2)</f>
        <v>0</v>
      </c>
      <c r="J17" s="174"/>
      <c r="K17" s="175">
        <f>ROUND(E17*J17,2)</f>
        <v>0</v>
      </c>
      <c r="L17" s="175">
        <v>21</v>
      </c>
      <c r="M17" s="175">
        <f>G17*(1+L17/100)</f>
        <v>0</v>
      </c>
      <c r="N17" s="173">
        <v>0</v>
      </c>
      <c r="O17" s="173">
        <f>ROUND(E17*N17,2)</f>
        <v>0</v>
      </c>
      <c r="P17" s="173">
        <v>0</v>
      </c>
      <c r="Q17" s="173">
        <f>ROUND(E17*P17,2)</f>
        <v>0</v>
      </c>
      <c r="R17" s="175"/>
      <c r="S17" s="175" t="s">
        <v>126</v>
      </c>
      <c r="T17" s="176" t="s">
        <v>126</v>
      </c>
      <c r="U17" s="158">
        <v>0.37</v>
      </c>
      <c r="V17" s="158">
        <f>ROUND(E17*U17,2)</f>
        <v>0.42</v>
      </c>
      <c r="W17" s="158"/>
      <c r="X17" s="158" t="s">
        <v>127</v>
      </c>
      <c r="Y17" s="147"/>
      <c r="Z17" s="147"/>
      <c r="AA17" s="147"/>
      <c r="AB17" s="147"/>
      <c r="AC17" s="147"/>
      <c r="AD17" s="147"/>
      <c r="AE17" s="147"/>
      <c r="AF17" s="147"/>
      <c r="AG17" s="147" t="s">
        <v>128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54"/>
      <c r="B18" s="155"/>
      <c r="C18" s="188" t="s">
        <v>331</v>
      </c>
      <c r="D18" s="160"/>
      <c r="E18" s="161">
        <v>1.125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47"/>
      <c r="Z18" s="147"/>
      <c r="AA18" s="147"/>
      <c r="AB18" s="147"/>
      <c r="AC18" s="147"/>
      <c r="AD18" s="147"/>
      <c r="AE18" s="147"/>
      <c r="AF18" s="147"/>
      <c r="AG18" s="147" t="s">
        <v>130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7">
        <v>6</v>
      </c>
      <c r="B19" s="178" t="s">
        <v>139</v>
      </c>
      <c r="C19" s="189" t="s">
        <v>140</v>
      </c>
      <c r="D19" s="179" t="s">
        <v>125</v>
      </c>
      <c r="E19" s="180">
        <v>1.125</v>
      </c>
      <c r="F19" s="181"/>
      <c r="G19" s="182">
        <f>ROUND(E19*F19,2)</f>
        <v>0</v>
      </c>
      <c r="H19" s="181"/>
      <c r="I19" s="182">
        <f>ROUND(E19*H19,2)</f>
        <v>0</v>
      </c>
      <c r="J19" s="181"/>
      <c r="K19" s="182">
        <f>ROUND(E19*J19,2)</f>
        <v>0</v>
      </c>
      <c r="L19" s="182">
        <v>21</v>
      </c>
      <c r="M19" s="182">
        <f>G19*(1+L19/100)</f>
        <v>0</v>
      </c>
      <c r="N19" s="180">
        <v>0</v>
      </c>
      <c r="O19" s="180">
        <f>ROUND(E19*N19,2)</f>
        <v>0</v>
      </c>
      <c r="P19" s="180">
        <v>0</v>
      </c>
      <c r="Q19" s="180">
        <f>ROUND(E19*P19,2)</f>
        <v>0</v>
      </c>
      <c r="R19" s="182"/>
      <c r="S19" s="182" t="s">
        <v>126</v>
      </c>
      <c r="T19" s="183" t="s">
        <v>126</v>
      </c>
      <c r="U19" s="158">
        <v>0.38979999999999998</v>
      </c>
      <c r="V19" s="158">
        <f>ROUND(E19*U19,2)</f>
        <v>0.44</v>
      </c>
      <c r="W19" s="158"/>
      <c r="X19" s="158" t="s">
        <v>127</v>
      </c>
      <c r="Y19" s="147"/>
      <c r="Z19" s="147"/>
      <c r="AA19" s="147"/>
      <c r="AB19" s="147"/>
      <c r="AC19" s="147"/>
      <c r="AD19" s="147"/>
      <c r="AE19" s="147"/>
      <c r="AF19" s="147"/>
      <c r="AG19" s="147" t="s">
        <v>128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0">
        <v>7</v>
      </c>
      <c r="B20" s="171" t="s">
        <v>153</v>
      </c>
      <c r="C20" s="187" t="s">
        <v>154</v>
      </c>
      <c r="D20" s="172" t="s">
        <v>125</v>
      </c>
      <c r="E20" s="173">
        <v>1.8</v>
      </c>
      <c r="F20" s="174"/>
      <c r="G20" s="175">
        <f>ROUND(E20*F20,2)</f>
        <v>0</v>
      </c>
      <c r="H20" s="174"/>
      <c r="I20" s="175">
        <f>ROUND(E20*H20,2)</f>
        <v>0</v>
      </c>
      <c r="J20" s="174"/>
      <c r="K20" s="175">
        <f>ROUND(E20*J20,2)</f>
        <v>0</v>
      </c>
      <c r="L20" s="175">
        <v>21</v>
      </c>
      <c r="M20" s="175">
        <f>G20*(1+L20/100)</f>
        <v>0</v>
      </c>
      <c r="N20" s="173">
        <v>0</v>
      </c>
      <c r="O20" s="173">
        <f>ROUND(E20*N20,2)</f>
        <v>0</v>
      </c>
      <c r="P20" s="173">
        <v>0</v>
      </c>
      <c r="Q20" s="173">
        <f>ROUND(E20*P20,2)</f>
        <v>0</v>
      </c>
      <c r="R20" s="175"/>
      <c r="S20" s="175" t="s">
        <v>126</v>
      </c>
      <c r="T20" s="176" t="s">
        <v>126</v>
      </c>
      <c r="U20" s="158">
        <v>0.20200000000000001</v>
      </c>
      <c r="V20" s="158">
        <f>ROUND(E20*U20,2)</f>
        <v>0.36</v>
      </c>
      <c r="W20" s="158"/>
      <c r="X20" s="158" t="s">
        <v>127</v>
      </c>
      <c r="Y20" s="147"/>
      <c r="Z20" s="147"/>
      <c r="AA20" s="147"/>
      <c r="AB20" s="147"/>
      <c r="AC20" s="147"/>
      <c r="AD20" s="147"/>
      <c r="AE20" s="147"/>
      <c r="AF20" s="147"/>
      <c r="AG20" s="147" t="s">
        <v>128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54"/>
      <c r="B21" s="155"/>
      <c r="C21" s="250" t="s">
        <v>155</v>
      </c>
      <c r="D21" s="251"/>
      <c r="E21" s="251"/>
      <c r="F21" s="251"/>
      <c r="G21" s="251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47"/>
      <c r="Z21" s="147"/>
      <c r="AA21" s="147"/>
      <c r="AB21" s="147"/>
      <c r="AC21" s="147"/>
      <c r="AD21" s="147"/>
      <c r="AE21" s="147"/>
      <c r="AF21" s="147"/>
      <c r="AG21" s="147" t="s">
        <v>156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54"/>
      <c r="B22" s="155"/>
      <c r="C22" s="188" t="s">
        <v>332</v>
      </c>
      <c r="D22" s="160"/>
      <c r="E22" s="161">
        <v>1.8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47"/>
      <c r="Z22" s="147"/>
      <c r="AA22" s="147"/>
      <c r="AB22" s="147"/>
      <c r="AC22" s="147"/>
      <c r="AD22" s="147"/>
      <c r="AE22" s="147"/>
      <c r="AF22" s="147"/>
      <c r="AG22" s="147" t="s">
        <v>130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2.5" outlineLevel="1" x14ac:dyDescent="0.2">
      <c r="A23" s="170">
        <v>8</v>
      </c>
      <c r="B23" s="171" t="s">
        <v>143</v>
      </c>
      <c r="C23" s="187" t="s">
        <v>144</v>
      </c>
      <c r="D23" s="172" t="s">
        <v>125</v>
      </c>
      <c r="E23" s="173">
        <v>3.5249999999999999</v>
      </c>
      <c r="F23" s="174"/>
      <c r="G23" s="175">
        <f>ROUND(E23*F23,2)</f>
        <v>0</v>
      </c>
      <c r="H23" s="174"/>
      <c r="I23" s="175">
        <f>ROUND(E23*H23,2)</f>
        <v>0</v>
      </c>
      <c r="J23" s="174"/>
      <c r="K23" s="175">
        <f>ROUND(E23*J23,2)</f>
        <v>0</v>
      </c>
      <c r="L23" s="175">
        <v>21</v>
      </c>
      <c r="M23" s="175">
        <f>G23*(1+L23/100)</f>
        <v>0</v>
      </c>
      <c r="N23" s="173">
        <v>0</v>
      </c>
      <c r="O23" s="173">
        <f>ROUND(E23*N23,2)</f>
        <v>0</v>
      </c>
      <c r="P23" s="173">
        <v>0</v>
      </c>
      <c r="Q23" s="173">
        <f>ROUND(E23*P23,2)</f>
        <v>0</v>
      </c>
      <c r="R23" s="175"/>
      <c r="S23" s="175" t="s">
        <v>126</v>
      </c>
      <c r="T23" s="176" t="s">
        <v>126</v>
      </c>
      <c r="U23" s="158">
        <v>0.01</v>
      </c>
      <c r="V23" s="158">
        <f>ROUND(E23*U23,2)</f>
        <v>0.04</v>
      </c>
      <c r="W23" s="158"/>
      <c r="X23" s="158" t="s">
        <v>127</v>
      </c>
      <c r="Y23" s="147"/>
      <c r="Z23" s="147"/>
      <c r="AA23" s="147"/>
      <c r="AB23" s="147"/>
      <c r="AC23" s="147"/>
      <c r="AD23" s="147"/>
      <c r="AE23" s="147"/>
      <c r="AF23" s="147"/>
      <c r="AG23" s="147" t="s">
        <v>128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54"/>
      <c r="B24" s="155"/>
      <c r="C24" s="188" t="s">
        <v>333</v>
      </c>
      <c r="D24" s="160"/>
      <c r="E24" s="161">
        <v>5.3250000000000002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47"/>
      <c r="Z24" s="147"/>
      <c r="AA24" s="147"/>
      <c r="AB24" s="147"/>
      <c r="AC24" s="147"/>
      <c r="AD24" s="147"/>
      <c r="AE24" s="147"/>
      <c r="AF24" s="147"/>
      <c r="AG24" s="147" t="s">
        <v>130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54"/>
      <c r="B25" s="155"/>
      <c r="C25" s="188" t="s">
        <v>334</v>
      </c>
      <c r="D25" s="160"/>
      <c r="E25" s="161">
        <v>-1.8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47"/>
      <c r="Z25" s="147"/>
      <c r="AA25" s="147"/>
      <c r="AB25" s="147"/>
      <c r="AC25" s="147"/>
      <c r="AD25" s="147"/>
      <c r="AE25" s="147"/>
      <c r="AF25" s="147"/>
      <c r="AG25" s="147" t="s">
        <v>130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77">
        <v>9</v>
      </c>
      <c r="B26" s="178" t="s">
        <v>147</v>
      </c>
      <c r="C26" s="189" t="s">
        <v>148</v>
      </c>
      <c r="D26" s="179" t="s">
        <v>125</v>
      </c>
      <c r="E26" s="180">
        <v>17.625</v>
      </c>
      <c r="F26" s="181"/>
      <c r="G26" s="182">
        <f t="shared" ref="G26:G31" si="0">ROUND(E26*F26,2)</f>
        <v>0</v>
      </c>
      <c r="H26" s="181"/>
      <c r="I26" s="182">
        <f t="shared" ref="I26:I31" si="1">ROUND(E26*H26,2)</f>
        <v>0</v>
      </c>
      <c r="J26" s="181"/>
      <c r="K26" s="182">
        <f t="shared" ref="K26:K31" si="2">ROUND(E26*J26,2)</f>
        <v>0</v>
      </c>
      <c r="L26" s="182">
        <v>21</v>
      </c>
      <c r="M26" s="182">
        <f t="shared" ref="M26:M31" si="3">G26*(1+L26/100)</f>
        <v>0</v>
      </c>
      <c r="N26" s="180">
        <v>0</v>
      </c>
      <c r="O26" s="180">
        <f t="shared" ref="O26:O31" si="4">ROUND(E26*N26,2)</f>
        <v>0</v>
      </c>
      <c r="P26" s="180">
        <v>0</v>
      </c>
      <c r="Q26" s="180">
        <f t="shared" ref="Q26:Q31" si="5">ROUND(E26*P26,2)</f>
        <v>0</v>
      </c>
      <c r="R26" s="182"/>
      <c r="S26" s="182" t="s">
        <v>126</v>
      </c>
      <c r="T26" s="183" t="s">
        <v>126</v>
      </c>
      <c r="U26" s="158">
        <v>0</v>
      </c>
      <c r="V26" s="158">
        <f t="shared" ref="V26:V31" si="6">ROUND(E26*U26,2)</f>
        <v>0</v>
      </c>
      <c r="W26" s="158"/>
      <c r="X26" s="158" t="s">
        <v>127</v>
      </c>
      <c r="Y26" s="147"/>
      <c r="Z26" s="147"/>
      <c r="AA26" s="147"/>
      <c r="AB26" s="147"/>
      <c r="AC26" s="147"/>
      <c r="AD26" s="147"/>
      <c r="AE26" s="147"/>
      <c r="AF26" s="147"/>
      <c r="AG26" s="147" t="s">
        <v>128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77">
        <v>10</v>
      </c>
      <c r="B27" s="178" t="s">
        <v>141</v>
      </c>
      <c r="C27" s="189" t="s">
        <v>142</v>
      </c>
      <c r="D27" s="179" t="s">
        <v>125</v>
      </c>
      <c r="E27" s="180">
        <v>3.5249999999999999</v>
      </c>
      <c r="F27" s="181"/>
      <c r="G27" s="182">
        <f t="shared" si="0"/>
        <v>0</v>
      </c>
      <c r="H27" s="181"/>
      <c r="I27" s="182">
        <f t="shared" si="1"/>
        <v>0</v>
      </c>
      <c r="J27" s="181"/>
      <c r="K27" s="182">
        <f t="shared" si="2"/>
        <v>0</v>
      </c>
      <c r="L27" s="182">
        <v>21</v>
      </c>
      <c r="M27" s="182">
        <f t="shared" si="3"/>
        <v>0</v>
      </c>
      <c r="N27" s="180">
        <v>0</v>
      </c>
      <c r="O27" s="180">
        <f t="shared" si="4"/>
        <v>0</v>
      </c>
      <c r="P27" s="180">
        <v>0</v>
      </c>
      <c r="Q27" s="180">
        <f t="shared" si="5"/>
        <v>0</v>
      </c>
      <c r="R27" s="182"/>
      <c r="S27" s="182" t="s">
        <v>126</v>
      </c>
      <c r="T27" s="183" t="s">
        <v>126</v>
      </c>
      <c r="U27" s="158">
        <v>0.65200000000000002</v>
      </c>
      <c r="V27" s="158">
        <f t="shared" si="6"/>
        <v>2.2999999999999998</v>
      </c>
      <c r="W27" s="158"/>
      <c r="X27" s="158" t="s">
        <v>127</v>
      </c>
      <c r="Y27" s="147"/>
      <c r="Z27" s="147"/>
      <c r="AA27" s="147"/>
      <c r="AB27" s="147"/>
      <c r="AC27" s="147"/>
      <c r="AD27" s="147"/>
      <c r="AE27" s="147"/>
      <c r="AF27" s="147"/>
      <c r="AG27" s="147" t="s">
        <v>128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77">
        <v>11</v>
      </c>
      <c r="B28" s="178" t="s">
        <v>149</v>
      </c>
      <c r="C28" s="189" t="s">
        <v>150</v>
      </c>
      <c r="D28" s="179" t="s">
        <v>125</v>
      </c>
      <c r="E28" s="180">
        <v>3.5249999999999999</v>
      </c>
      <c r="F28" s="181"/>
      <c r="G28" s="182">
        <f t="shared" si="0"/>
        <v>0</v>
      </c>
      <c r="H28" s="181"/>
      <c r="I28" s="182">
        <f t="shared" si="1"/>
        <v>0</v>
      </c>
      <c r="J28" s="181"/>
      <c r="K28" s="182">
        <f t="shared" si="2"/>
        <v>0</v>
      </c>
      <c r="L28" s="182">
        <v>21</v>
      </c>
      <c r="M28" s="182">
        <f t="shared" si="3"/>
        <v>0</v>
      </c>
      <c r="N28" s="180">
        <v>0</v>
      </c>
      <c r="O28" s="180">
        <f t="shared" si="4"/>
        <v>0</v>
      </c>
      <c r="P28" s="180">
        <v>0</v>
      </c>
      <c r="Q28" s="180">
        <f t="shared" si="5"/>
        <v>0</v>
      </c>
      <c r="R28" s="182"/>
      <c r="S28" s="182" t="s">
        <v>126</v>
      </c>
      <c r="T28" s="183" t="s">
        <v>126</v>
      </c>
      <c r="U28" s="158">
        <v>8.9999999999999993E-3</v>
      </c>
      <c r="V28" s="158">
        <f t="shared" si="6"/>
        <v>0.03</v>
      </c>
      <c r="W28" s="158"/>
      <c r="X28" s="158" t="s">
        <v>127</v>
      </c>
      <c r="Y28" s="147"/>
      <c r="Z28" s="147"/>
      <c r="AA28" s="147"/>
      <c r="AB28" s="147"/>
      <c r="AC28" s="147"/>
      <c r="AD28" s="147"/>
      <c r="AE28" s="147"/>
      <c r="AF28" s="147"/>
      <c r="AG28" s="147" t="s">
        <v>128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7">
        <v>12</v>
      </c>
      <c r="B29" s="178" t="s">
        <v>170</v>
      </c>
      <c r="C29" s="189" t="s">
        <v>171</v>
      </c>
      <c r="D29" s="179" t="s">
        <v>172</v>
      </c>
      <c r="E29" s="180">
        <v>14</v>
      </c>
      <c r="F29" s="181"/>
      <c r="G29" s="182">
        <f t="shared" si="0"/>
        <v>0</v>
      </c>
      <c r="H29" s="181"/>
      <c r="I29" s="182">
        <f t="shared" si="1"/>
        <v>0</v>
      </c>
      <c r="J29" s="181"/>
      <c r="K29" s="182">
        <f t="shared" si="2"/>
        <v>0</v>
      </c>
      <c r="L29" s="182">
        <v>21</v>
      </c>
      <c r="M29" s="182">
        <f t="shared" si="3"/>
        <v>0</v>
      </c>
      <c r="N29" s="180">
        <v>0</v>
      </c>
      <c r="O29" s="180">
        <f t="shared" si="4"/>
        <v>0</v>
      </c>
      <c r="P29" s="180">
        <v>0</v>
      </c>
      <c r="Q29" s="180">
        <f t="shared" si="5"/>
        <v>0</v>
      </c>
      <c r="R29" s="182"/>
      <c r="S29" s="182" t="s">
        <v>126</v>
      </c>
      <c r="T29" s="183" t="s">
        <v>126</v>
      </c>
      <c r="U29" s="158">
        <v>0.02</v>
      </c>
      <c r="V29" s="158">
        <f t="shared" si="6"/>
        <v>0.28000000000000003</v>
      </c>
      <c r="W29" s="158"/>
      <c r="X29" s="158" t="s">
        <v>127</v>
      </c>
      <c r="Y29" s="147"/>
      <c r="Z29" s="147"/>
      <c r="AA29" s="147"/>
      <c r="AB29" s="147"/>
      <c r="AC29" s="147"/>
      <c r="AD29" s="147"/>
      <c r="AE29" s="147"/>
      <c r="AF29" s="147"/>
      <c r="AG29" s="147" t="s">
        <v>128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77">
        <v>13</v>
      </c>
      <c r="B30" s="178" t="s">
        <v>151</v>
      </c>
      <c r="C30" s="189" t="s">
        <v>152</v>
      </c>
      <c r="D30" s="179" t="s">
        <v>125</v>
      </c>
      <c r="E30" s="180">
        <v>3.5249999999999999</v>
      </c>
      <c r="F30" s="181"/>
      <c r="G30" s="182">
        <f t="shared" si="0"/>
        <v>0</v>
      </c>
      <c r="H30" s="181"/>
      <c r="I30" s="182">
        <f t="shared" si="1"/>
        <v>0</v>
      </c>
      <c r="J30" s="181"/>
      <c r="K30" s="182">
        <f t="shared" si="2"/>
        <v>0</v>
      </c>
      <c r="L30" s="182">
        <v>21</v>
      </c>
      <c r="M30" s="182">
        <f t="shared" si="3"/>
        <v>0</v>
      </c>
      <c r="N30" s="180">
        <v>0</v>
      </c>
      <c r="O30" s="180">
        <f t="shared" si="4"/>
        <v>0</v>
      </c>
      <c r="P30" s="180">
        <v>0</v>
      </c>
      <c r="Q30" s="180">
        <f t="shared" si="5"/>
        <v>0</v>
      </c>
      <c r="R30" s="182"/>
      <c r="S30" s="182" t="s">
        <v>126</v>
      </c>
      <c r="T30" s="183" t="s">
        <v>126</v>
      </c>
      <c r="U30" s="158">
        <v>0</v>
      </c>
      <c r="V30" s="158">
        <f t="shared" si="6"/>
        <v>0</v>
      </c>
      <c r="W30" s="158"/>
      <c r="X30" s="158" t="s">
        <v>127</v>
      </c>
      <c r="Y30" s="147"/>
      <c r="Z30" s="147"/>
      <c r="AA30" s="147"/>
      <c r="AB30" s="147"/>
      <c r="AC30" s="147"/>
      <c r="AD30" s="147"/>
      <c r="AE30" s="147"/>
      <c r="AF30" s="147"/>
      <c r="AG30" s="147" t="s">
        <v>128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22.5" outlineLevel="1" x14ac:dyDescent="0.2">
      <c r="A31" s="170">
        <v>14</v>
      </c>
      <c r="B31" s="171" t="s">
        <v>187</v>
      </c>
      <c r="C31" s="187" t="s">
        <v>188</v>
      </c>
      <c r="D31" s="172" t="s">
        <v>125</v>
      </c>
      <c r="E31" s="173">
        <v>7</v>
      </c>
      <c r="F31" s="174"/>
      <c r="G31" s="175">
        <f t="shared" si="0"/>
        <v>0</v>
      </c>
      <c r="H31" s="174"/>
      <c r="I31" s="175">
        <f t="shared" si="1"/>
        <v>0</v>
      </c>
      <c r="J31" s="174"/>
      <c r="K31" s="175">
        <f t="shared" si="2"/>
        <v>0</v>
      </c>
      <c r="L31" s="175">
        <v>21</v>
      </c>
      <c r="M31" s="175">
        <f t="shared" si="3"/>
        <v>0</v>
      </c>
      <c r="N31" s="173">
        <v>0</v>
      </c>
      <c r="O31" s="173">
        <f t="shared" si="4"/>
        <v>0</v>
      </c>
      <c r="P31" s="173">
        <v>0</v>
      </c>
      <c r="Q31" s="173">
        <f t="shared" si="5"/>
        <v>0</v>
      </c>
      <c r="R31" s="175"/>
      <c r="S31" s="175" t="s">
        <v>189</v>
      </c>
      <c r="T31" s="176" t="s">
        <v>126</v>
      </c>
      <c r="U31" s="158">
        <v>0.19</v>
      </c>
      <c r="V31" s="158">
        <f t="shared" si="6"/>
        <v>1.33</v>
      </c>
      <c r="W31" s="158"/>
      <c r="X31" s="158" t="s">
        <v>127</v>
      </c>
      <c r="Y31" s="147"/>
      <c r="Z31" s="147"/>
      <c r="AA31" s="147"/>
      <c r="AB31" s="147"/>
      <c r="AC31" s="147"/>
      <c r="AD31" s="147"/>
      <c r="AE31" s="147"/>
      <c r="AF31" s="147"/>
      <c r="AG31" s="147" t="s">
        <v>128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54"/>
      <c r="B32" s="155"/>
      <c r="C32" s="188" t="s">
        <v>335</v>
      </c>
      <c r="D32" s="160"/>
      <c r="E32" s="161">
        <v>7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47"/>
      <c r="Z32" s="147"/>
      <c r="AA32" s="147"/>
      <c r="AB32" s="147"/>
      <c r="AC32" s="147"/>
      <c r="AD32" s="147"/>
      <c r="AE32" s="147"/>
      <c r="AF32" s="147"/>
      <c r="AG32" s="147" t="s">
        <v>130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2.5" outlineLevel="1" x14ac:dyDescent="0.2">
      <c r="A33" s="177">
        <v>15</v>
      </c>
      <c r="B33" s="178" t="s">
        <v>192</v>
      </c>
      <c r="C33" s="189" t="s">
        <v>193</v>
      </c>
      <c r="D33" s="179" t="s">
        <v>125</v>
      </c>
      <c r="E33" s="180">
        <v>7</v>
      </c>
      <c r="F33" s="181"/>
      <c r="G33" s="182">
        <f t="shared" ref="G33:G39" si="7">ROUND(E33*F33,2)</f>
        <v>0</v>
      </c>
      <c r="H33" s="181"/>
      <c r="I33" s="182">
        <f t="shared" ref="I33:I39" si="8">ROUND(E33*H33,2)</f>
        <v>0</v>
      </c>
      <c r="J33" s="181"/>
      <c r="K33" s="182">
        <f t="shared" ref="K33:K39" si="9">ROUND(E33*J33,2)</f>
        <v>0</v>
      </c>
      <c r="L33" s="182">
        <v>21</v>
      </c>
      <c r="M33" s="182">
        <f t="shared" ref="M33:M39" si="10">G33*(1+L33/100)</f>
        <v>0</v>
      </c>
      <c r="N33" s="180">
        <v>0</v>
      </c>
      <c r="O33" s="180">
        <f t="shared" ref="O33:O39" si="11">ROUND(E33*N33,2)</f>
        <v>0</v>
      </c>
      <c r="P33" s="180">
        <v>0</v>
      </c>
      <c r="Q33" s="180">
        <f t="shared" ref="Q33:Q39" si="12">ROUND(E33*P33,2)</f>
        <v>0</v>
      </c>
      <c r="R33" s="182"/>
      <c r="S33" s="182" t="s">
        <v>189</v>
      </c>
      <c r="T33" s="183" t="s">
        <v>126</v>
      </c>
      <c r="U33" s="158">
        <v>0.01</v>
      </c>
      <c r="V33" s="158">
        <f t="shared" ref="V33:V39" si="13">ROUND(E33*U33,2)</f>
        <v>7.0000000000000007E-2</v>
      </c>
      <c r="W33" s="158"/>
      <c r="X33" s="158" t="s">
        <v>127</v>
      </c>
      <c r="Y33" s="147"/>
      <c r="Z33" s="147"/>
      <c r="AA33" s="147"/>
      <c r="AB33" s="147"/>
      <c r="AC33" s="147"/>
      <c r="AD33" s="147"/>
      <c r="AE33" s="147"/>
      <c r="AF33" s="147"/>
      <c r="AG33" s="147" t="s">
        <v>128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ht="22.5" outlineLevel="1" x14ac:dyDescent="0.2">
      <c r="A34" s="177">
        <v>16</v>
      </c>
      <c r="B34" s="178" t="s">
        <v>194</v>
      </c>
      <c r="C34" s="189" t="s">
        <v>195</v>
      </c>
      <c r="D34" s="179" t="s">
        <v>125</v>
      </c>
      <c r="E34" s="180">
        <v>35</v>
      </c>
      <c r="F34" s="181"/>
      <c r="G34" s="182">
        <f t="shared" si="7"/>
        <v>0</v>
      </c>
      <c r="H34" s="181"/>
      <c r="I34" s="182">
        <f t="shared" si="8"/>
        <v>0</v>
      </c>
      <c r="J34" s="181"/>
      <c r="K34" s="182">
        <f t="shared" si="9"/>
        <v>0</v>
      </c>
      <c r="L34" s="182">
        <v>21</v>
      </c>
      <c r="M34" s="182">
        <f t="shared" si="10"/>
        <v>0</v>
      </c>
      <c r="N34" s="180">
        <v>0</v>
      </c>
      <c r="O34" s="180">
        <f t="shared" si="11"/>
        <v>0</v>
      </c>
      <c r="P34" s="180">
        <v>0</v>
      </c>
      <c r="Q34" s="180">
        <f t="shared" si="12"/>
        <v>0</v>
      </c>
      <c r="R34" s="182"/>
      <c r="S34" s="182" t="s">
        <v>189</v>
      </c>
      <c r="T34" s="183" t="s">
        <v>126</v>
      </c>
      <c r="U34" s="158">
        <v>0</v>
      </c>
      <c r="V34" s="158">
        <f t="shared" si="13"/>
        <v>0</v>
      </c>
      <c r="W34" s="158"/>
      <c r="X34" s="158" t="s">
        <v>127</v>
      </c>
      <c r="Y34" s="147"/>
      <c r="Z34" s="147"/>
      <c r="AA34" s="147"/>
      <c r="AB34" s="147"/>
      <c r="AC34" s="147"/>
      <c r="AD34" s="147"/>
      <c r="AE34" s="147"/>
      <c r="AF34" s="147"/>
      <c r="AG34" s="147" t="s">
        <v>128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2.5" outlineLevel="1" x14ac:dyDescent="0.2">
      <c r="A35" s="177">
        <v>17</v>
      </c>
      <c r="B35" s="178" t="s">
        <v>196</v>
      </c>
      <c r="C35" s="189" t="s">
        <v>197</v>
      </c>
      <c r="D35" s="179" t="s">
        <v>125</v>
      </c>
      <c r="E35" s="180">
        <v>7</v>
      </c>
      <c r="F35" s="181"/>
      <c r="G35" s="182">
        <f t="shared" si="7"/>
        <v>0</v>
      </c>
      <c r="H35" s="181"/>
      <c r="I35" s="182">
        <f t="shared" si="8"/>
        <v>0</v>
      </c>
      <c r="J35" s="181"/>
      <c r="K35" s="182">
        <f t="shared" si="9"/>
        <v>0</v>
      </c>
      <c r="L35" s="182">
        <v>21</v>
      </c>
      <c r="M35" s="182">
        <f t="shared" si="10"/>
        <v>0</v>
      </c>
      <c r="N35" s="180">
        <v>0</v>
      </c>
      <c r="O35" s="180">
        <f t="shared" si="11"/>
        <v>0</v>
      </c>
      <c r="P35" s="180">
        <v>0</v>
      </c>
      <c r="Q35" s="180">
        <f t="shared" si="12"/>
        <v>0</v>
      </c>
      <c r="R35" s="182"/>
      <c r="S35" s="182" t="s">
        <v>189</v>
      </c>
      <c r="T35" s="183" t="s">
        <v>126</v>
      </c>
      <c r="U35" s="158">
        <v>5.2999999999999999E-2</v>
      </c>
      <c r="V35" s="158">
        <f t="shared" si="13"/>
        <v>0.37</v>
      </c>
      <c r="W35" s="158"/>
      <c r="X35" s="158" t="s">
        <v>127</v>
      </c>
      <c r="Y35" s="147"/>
      <c r="Z35" s="147"/>
      <c r="AA35" s="147"/>
      <c r="AB35" s="147"/>
      <c r="AC35" s="147"/>
      <c r="AD35" s="147"/>
      <c r="AE35" s="147"/>
      <c r="AF35" s="147"/>
      <c r="AG35" s="147" t="s">
        <v>128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ht="22.5" outlineLevel="1" x14ac:dyDescent="0.2">
      <c r="A36" s="177">
        <v>18</v>
      </c>
      <c r="B36" s="178" t="s">
        <v>198</v>
      </c>
      <c r="C36" s="189" t="s">
        <v>199</v>
      </c>
      <c r="D36" s="179" t="s">
        <v>125</v>
      </c>
      <c r="E36" s="180">
        <v>7</v>
      </c>
      <c r="F36" s="181"/>
      <c r="G36" s="182">
        <f t="shared" si="7"/>
        <v>0</v>
      </c>
      <c r="H36" s="181"/>
      <c r="I36" s="182">
        <f t="shared" si="8"/>
        <v>0</v>
      </c>
      <c r="J36" s="181"/>
      <c r="K36" s="182">
        <f t="shared" si="9"/>
        <v>0</v>
      </c>
      <c r="L36" s="182">
        <v>21</v>
      </c>
      <c r="M36" s="182">
        <f t="shared" si="10"/>
        <v>0</v>
      </c>
      <c r="N36" s="180">
        <v>0</v>
      </c>
      <c r="O36" s="180">
        <f t="shared" si="11"/>
        <v>0</v>
      </c>
      <c r="P36" s="180">
        <v>0</v>
      </c>
      <c r="Q36" s="180">
        <f t="shared" si="12"/>
        <v>0</v>
      </c>
      <c r="R36" s="182"/>
      <c r="S36" s="182" t="s">
        <v>189</v>
      </c>
      <c r="T36" s="183" t="s">
        <v>126</v>
      </c>
      <c r="U36" s="158">
        <v>5.3999999999999999E-2</v>
      </c>
      <c r="V36" s="158">
        <f t="shared" si="13"/>
        <v>0.38</v>
      </c>
      <c r="W36" s="158"/>
      <c r="X36" s="158" t="s">
        <v>127</v>
      </c>
      <c r="Y36" s="147"/>
      <c r="Z36" s="147"/>
      <c r="AA36" s="147"/>
      <c r="AB36" s="147"/>
      <c r="AC36" s="147"/>
      <c r="AD36" s="147"/>
      <c r="AE36" s="147"/>
      <c r="AF36" s="147"/>
      <c r="AG36" s="147" t="s">
        <v>128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2.5" outlineLevel="1" x14ac:dyDescent="0.2">
      <c r="A37" s="177">
        <v>19</v>
      </c>
      <c r="B37" s="178" t="s">
        <v>203</v>
      </c>
      <c r="C37" s="189" t="s">
        <v>204</v>
      </c>
      <c r="D37" s="179" t="s">
        <v>125</v>
      </c>
      <c r="E37" s="180">
        <v>7</v>
      </c>
      <c r="F37" s="181"/>
      <c r="G37" s="182">
        <f t="shared" si="7"/>
        <v>0</v>
      </c>
      <c r="H37" s="181"/>
      <c r="I37" s="182">
        <f t="shared" si="8"/>
        <v>0</v>
      </c>
      <c r="J37" s="181"/>
      <c r="K37" s="182">
        <f t="shared" si="9"/>
        <v>0</v>
      </c>
      <c r="L37" s="182">
        <v>21</v>
      </c>
      <c r="M37" s="182">
        <f t="shared" si="10"/>
        <v>0</v>
      </c>
      <c r="N37" s="180">
        <v>0</v>
      </c>
      <c r="O37" s="180">
        <f t="shared" si="11"/>
        <v>0</v>
      </c>
      <c r="P37" s="180">
        <v>0</v>
      </c>
      <c r="Q37" s="180">
        <f t="shared" si="12"/>
        <v>0</v>
      </c>
      <c r="R37" s="182"/>
      <c r="S37" s="182" t="s">
        <v>189</v>
      </c>
      <c r="T37" s="183" t="s">
        <v>126</v>
      </c>
      <c r="U37" s="158">
        <v>0.01</v>
      </c>
      <c r="V37" s="158">
        <f t="shared" si="13"/>
        <v>7.0000000000000007E-2</v>
      </c>
      <c r="W37" s="158"/>
      <c r="X37" s="158" t="s">
        <v>127</v>
      </c>
      <c r="Y37" s="147"/>
      <c r="Z37" s="147"/>
      <c r="AA37" s="147"/>
      <c r="AB37" s="147"/>
      <c r="AC37" s="147"/>
      <c r="AD37" s="147"/>
      <c r="AE37" s="147"/>
      <c r="AF37" s="147"/>
      <c r="AG37" s="147" t="s">
        <v>128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ht="22.5" outlineLevel="1" x14ac:dyDescent="0.2">
      <c r="A38" s="177">
        <v>20</v>
      </c>
      <c r="B38" s="178" t="s">
        <v>205</v>
      </c>
      <c r="C38" s="189" t="s">
        <v>206</v>
      </c>
      <c r="D38" s="179" t="s">
        <v>125</v>
      </c>
      <c r="E38" s="180">
        <v>7</v>
      </c>
      <c r="F38" s="181"/>
      <c r="G38" s="182">
        <f t="shared" si="7"/>
        <v>0</v>
      </c>
      <c r="H38" s="181"/>
      <c r="I38" s="182">
        <f t="shared" si="8"/>
        <v>0</v>
      </c>
      <c r="J38" s="181"/>
      <c r="K38" s="182">
        <f t="shared" si="9"/>
        <v>0</v>
      </c>
      <c r="L38" s="182">
        <v>21</v>
      </c>
      <c r="M38" s="182">
        <f t="shared" si="10"/>
        <v>0</v>
      </c>
      <c r="N38" s="180">
        <v>0</v>
      </c>
      <c r="O38" s="180">
        <f t="shared" si="11"/>
        <v>0</v>
      </c>
      <c r="P38" s="180">
        <v>0</v>
      </c>
      <c r="Q38" s="180">
        <f t="shared" si="12"/>
        <v>0</v>
      </c>
      <c r="R38" s="182"/>
      <c r="S38" s="182" t="s">
        <v>189</v>
      </c>
      <c r="T38" s="183" t="s">
        <v>126</v>
      </c>
      <c r="U38" s="158">
        <v>0</v>
      </c>
      <c r="V38" s="158">
        <f t="shared" si="13"/>
        <v>0</v>
      </c>
      <c r="W38" s="158"/>
      <c r="X38" s="158" t="s">
        <v>127</v>
      </c>
      <c r="Y38" s="147"/>
      <c r="Z38" s="147"/>
      <c r="AA38" s="147"/>
      <c r="AB38" s="147"/>
      <c r="AC38" s="147"/>
      <c r="AD38" s="147"/>
      <c r="AE38" s="147"/>
      <c r="AF38" s="147"/>
      <c r="AG38" s="147" t="s">
        <v>128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2.5" outlineLevel="1" x14ac:dyDescent="0.2">
      <c r="A39" s="170">
        <v>21</v>
      </c>
      <c r="B39" s="171" t="s">
        <v>200</v>
      </c>
      <c r="C39" s="187" t="s">
        <v>336</v>
      </c>
      <c r="D39" s="172" t="s">
        <v>160</v>
      </c>
      <c r="E39" s="173">
        <v>12.6</v>
      </c>
      <c r="F39" s="174"/>
      <c r="G39" s="175">
        <f t="shared" si="7"/>
        <v>0</v>
      </c>
      <c r="H39" s="174"/>
      <c r="I39" s="175">
        <f t="shared" si="8"/>
        <v>0</v>
      </c>
      <c r="J39" s="174"/>
      <c r="K39" s="175">
        <f t="shared" si="9"/>
        <v>0</v>
      </c>
      <c r="L39" s="175">
        <v>21</v>
      </c>
      <c r="M39" s="175">
        <f t="shared" si="10"/>
        <v>0</v>
      </c>
      <c r="N39" s="173">
        <v>1</v>
      </c>
      <c r="O39" s="173">
        <f t="shared" si="11"/>
        <v>12.6</v>
      </c>
      <c r="P39" s="173">
        <v>0</v>
      </c>
      <c r="Q39" s="173">
        <f t="shared" si="12"/>
        <v>0</v>
      </c>
      <c r="R39" s="175"/>
      <c r="S39" s="175" t="s">
        <v>189</v>
      </c>
      <c r="T39" s="176" t="s">
        <v>126</v>
      </c>
      <c r="U39" s="158">
        <v>0</v>
      </c>
      <c r="V39" s="158">
        <f t="shared" si="13"/>
        <v>0</v>
      </c>
      <c r="W39" s="158"/>
      <c r="X39" s="158" t="s">
        <v>162</v>
      </c>
      <c r="Y39" s="147"/>
      <c r="Z39" s="147"/>
      <c r="AA39" s="147"/>
      <c r="AB39" s="147"/>
      <c r="AC39" s="147"/>
      <c r="AD39" s="147"/>
      <c r="AE39" s="147"/>
      <c r="AF39" s="147"/>
      <c r="AG39" s="147" t="s">
        <v>163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54"/>
      <c r="B40" s="155"/>
      <c r="C40" s="188" t="s">
        <v>337</v>
      </c>
      <c r="D40" s="160"/>
      <c r="E40" s="161">
        <v>12.6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47"/>
      <c r="Z40" s="147"/>
      <c r="AA40" s="147"/>
      <c r="AB40" s="147"/>
      <c r="AC40" s="147"/>
      <c r="AD40" s="147"/>
      <c r="AE40" s="147"/>
      <c r="AF40" s="147"/>
      <c r="AG40" s="147" t="s">
        <v>130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x14ac:dyDescent="0.2">
      <c r="A41" s="163" t="s">
        <v>121</v>
      </c>
      <c r="B41" s="164" t="s">
        <v>71</v>
      </c>
      <c r="C41" s="186" t="s">
        <v>72</v>
      </c>
      <c r="D41" s="165"/>
      <c r="E41" s="166"/>
      <c r="F41" s="167"/>
      <c r="G41" s="167">
        <f>SUMIF(AG42:AG43,"&lt;&gt;NOR",G42:G43)</f>
        <v>0</v>
      </c>
      <c r="H41" s="167"/>
      <c r="I41" s="167">
        <f>SUM(I42:I43)</f>
        <v>0</v>
      </c>
      <c r="J41" s="167"/>
      <c r="K41" s="167">
        <f>SUM(K42:K43)</f>
        <v>0</v>
      </c>
      <c r="L41" s="167"/>
      <c r="M41" s="167">
        <f>SUM(M42:M43)</f>
        <v>0</v>
      </c>
      <c r="N41" s="166"/>
      <c r="O41" s="166">
        <f>SUM(O42:O43)</f>
        <v>4.55</v>
      </c>
      <c r="P41" s="166"/>
      <c r="Q41" s="166">
        <f>SUM(Q42:Q43)</f>
        <v>0</v>
      </c>
      <c r="R41" s="167"/>
      <c r="S41" s="167"/>
      <c r="T41" s="168"/>
      <c r="U41" s="162"/>
      <c r="V41" s="162">
        <f>SUM(V42:V43)</f>
        <v>0.86</v>
      </c>
      <c r="W41" s="162"/>
      <c r="X41" s="162"/>
      <c r="AG41" t="s">
        <v>122</v>
      </c>
    </row>
    <row r="42" spans="1:60" outlineLevel="1" x14ac:dyDescent="0.2">
      <c r="A42" s="170">
        <v>22</v>
      </c>
      <c r="B42" s="171" t="s">
        <v>338</v>
      </c>
      <c r="C42" s="187" t="s">
        <v>339</v>
      </c>
      <c r="D42" s="172" t="s">
        <v>125</v>
      </c>
      <c r="E42" s="173">
        <v>1.8</v>
      </c>
      <c r="F42" s="174"/>
      <c r="G42" s="175">
        <f>ROUND(E42*F42,2)</f>
        <v>0</v>
      </c>
      <c r="H42" s="174"/>
      <c r="I42" s="175">
        <f>ROUND(E42*H42,2)</f>
        <v>0</v>
      </c>
      <c r="J42" s="174"/>
      <c r="K42" s="175">
        <f>ROUND(E42*J42,2)</f>
        <v>0</v>
      </c>
      <c r="L42" s="175">
        <v>21</v>
      </c>
      <c r="M42" s="175">
        <f>G42*(1+L42/100)</f>
        <v>0</v>
      </c>
      <c r="N42" s="173">
        <v>2.5249999999999999</v>
      </c>
      <c r="O42" s="173">
        <f>ROUND(E42*N42,2)</f>
        <v>4.55</v>
      </c>
      <c r="P42" s="173">
        <v>0</v>
      </c>
      <c r="Q42" s="173">
        <f>ROUND(E42*P42,2)</f>
        <v>0</v>
      </c>
      <c r="R42" s="175"/>
      <c r="S42" s="175" t="s">
        <v>126</v>
      </c>
      <c r="T42" s="176" t="s">
        <v>126</v>
      </c>
      <c r="U42" s="158">
        <v>0.47699999999999998</v>
      </c>
      <c r="V42" s="158">
        <f>ROUND(E42*U42,2)</f>
        <v>0.86</v>
      </c>
      <c r="W42" s="158"/>
      <c r="X42" s="158" t="s">
        <v>127</v>
      </c>
      <c r="Y42" s="147"/>
      <c r="Z42" s="147"/>
      <c r="AA42" s="147"/>
      <c r="AB42" s="147"/>
      <c r="AC42" s="147"/>
      <c r="AD42" s="147"/>
      <c r="AE42" s="147"/>
      <c r="AF42" s="147"/>
      <c r="AG42" s="147" t="s">
        <v>128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54"/>
      <c r="B43" s="155"/>
      <c r="C43" s="188" t="s">
        <v>340</v>
      </c>
      <c r="D43" s="160"/>
      <c r="E43" s="161">
        <v>1.8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47"/>
      <c r="Z43" s="147"/>
      <c r="AA43" s="147"/>
      <c r="AB43" s="147"/>
      <c r="AC43" s="147"/>
      <c r="AD43" s="147"/>
      <c r="AE43" s="147"/>
      <c r="AF43" s="147"/>
      <c r="AG43" s="147" t="s">
        <v>130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x14ac:dyDescent="0.2">
      <c r="A44" s="163" t="s">
        <v>121</v>
      </c>
      <c r="B44" s="164" t="s">
        <v>77</v>
      </c>
      <c r="C44" s="186" t="s">
        <v>78</v>
      </c>
      <c r="D44" s="165"/>
      <c r="E44" s="166"/>
      <c r="F44" s="167"/>
      <c r="G44" s="167">
        <f>SUMIF(AG45:AG56,"&lt;&gt;NOR",G45:G56)</f>
        <v>0</v>
      </c>
      <c r="H44" s="167"/>
      <c r="I44" s="167">
        <f>SUM(I45:I56)</f>
        <v>0</v>
      </c>
      <c r="J44" s="167"/>
      <c r="K44" s="167">
        <f>SUM(K45:K56)</f>
        <v>0</v>
      </c>
      <c r="L44" s="167"/>
      <c r="M44" s="167">
        <f>SUM(M45:M56)</f>
        <v>0</v>
      </c>
      <c r="N44" s="166"/>
      <c r="O44" s="166">
        <f>SUM(O45:O56)</f>
        <v>111.23000000000002</v>
      </c>
      <c r="P44" s="166"/>
      <c r="Q44" s="166">
        <f>SUM(Q45:Q56)</f>
        <v>0</v>
      </c>
      <c r="R44" s="167"/>
      <c r="S44" s="167"/>
      <c r="T44" s="168"/>
      <c r="U44" s="162"/>
      <c r="V44" s="162">
        <f>SUM(V45:V56)</f>
        <v>150.45999999999998</v>
      </c>
      <c r="W44" s="162"/>
      <c r="X44" s="162"/>
      <c r="AG44" t="s">
        <v>122</v>
      </c>
    </row>
    <row r="45" spans="1:60" ht="22.5" outlineLevel="1" x14ac:dyDescent="0.2">
      <c r="A45" s="177">
        <v>23</v>
      </c>
      <c r="B45" s="178" t="s">
        <v>341</v>
      </c>
      <c r="C45" s="189" t="s">
        <v>342</v>
      </c>
      <c r="D45" s="179" t="s">
        <v>172</v>
      </c>
      <c r="E45" s="180">
        <v>14</v>
      </c>
      <c r="F45" s="181"/>
      <c r="G45" s="182">
        <f>ROUND(E45*F45,2)</f>
        <v>0</v>
      </c>
      <c r="H45" s="181"/>
      <c r="I45" s="182">
        <f>ROUND(E45*H45,2)</f>
        <v>0</v>
      </c>
      <c r="J45" s="181"/>
      <c r="K45" s="182">
        <f>ROUND(E45*J45,2)</f>
        <v>0</v>
      </c>
      <c r="L45" s="182">
        <v>21</v>
      </c>
      <c r="M45" s="182">
        <f>G45*(1+L45/100)</f>
        <v>0</v>
      </c>
      <c r="N45" s="180">
        <v>0.378</v>
      </c>
      <c r="O45" s="180">
        <f>ROUND(E45*N45,2)</f>
        <v>5.29</v>
      </c>
      <c r="P45" s="180">
        <v>0</v>
      </c>
      <c r="Q45" s="180">
        <f>ROUND(E45*P45,2)</f>
        <v>0</v>
      </c>
      <c r="R45" s="182"/>
      <c r="S45" s="182" t="s">
        <v>126</v>
      </c>
      <c r="T45" s="183" t="s">
        <v>126</v>
      </c>
      <c r="U45" s="158">
        <v>2.5999999999999999E-2</v>
      </c>
      <c r="V45" s="158">
        <f>ROUND(E45*U45,2)</f>
        <v>0.36</v>
      </c>
      <c r="W45" s="158"/>
      <c r="X45" s="158" t="s">
        <v>127</v>
      </c>
      <c r="Y45" s="147"/>
      <c r="Z45" s="147"/>
      <c r="AA45" s="147"/>
      <c r="AB45" s="147"/>
      <c r="AC45" s="147"/>
      <c r="AD45" s="147"/>
      <c r="AE45" s="147"/>
      <c r="AF45" s="147"/>
      <c r="AG45" s="147" t="s">
        <v>128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t="22.5" outlineLevel="1" x14ac:dyDescent="0.2">
      <c r="A46" s="177">
        <v>24</v>
      </c>
      <c r="B46" s="178" t="s">
        <v>343</v>
      </c>
      <c r="C46" s="189" t="s">
        <v>344</v>
      </c>
      <c r="D46" s="179" t="s">
        <v>172</v>
      </c>
      <c r="E46" s="180">
        <v>14</v>
      </c>
      <c r="F46" s="181"/>
      <c r="G46" s="182">
        <f>ROUND(E46*F46,2)</f>
        <v>0</v>
      </c>
      <c r="H46" s="181"/>
      <c r="I46" s="182">
        <f>ROUND(E46*H46,2)</f>
        <v>0</v>
      </c>
      <c r="J46" s="181"/>
      <c r="K46" s="182">
        <f>ROUND(E46*J46,2)</f>
        <v>0</v>
      </c>
      <c r="L46" s="182">
        <v>21</v>
      </c>
      <c r="M46" s="182">
        <f>G46*(1+L46/100)</f>
        <v>0</v>
      </c>
      <c r="N46" s="180">
        <v>0.441</v>
      </c>
      <c r="O46" s="180">
        <f>ROUND(E46*N46,2)</f>
        <v>6.17</v>
      </c>
      <c r="P46" s="180">
        <v>0</v>
      </c>
      <c r="Q46" s="180">
        <f>ROUND(E46*P46,2)</f>
        <v>0</v>
      </c>
      <c r="R46" s="182"/>
      <c r="S46" s="182" t="s">
        <v>126</v>
      </c>
      <c r="T46" s="183" t="s">
        <v>126</v>
      </c>
      <c r="U46" s="158">
        <v>0.03</v>
      </c>
      <c r="V46" s="158">
        <f>ROUND(E46*U46,2)</f>
        <v>0.42</v>
      </c>
      <c r="W46" s="158"/>
      <c r="X46" s="158" t="s">
        <v>127</v>
      </c>
      <c r="Y46" s="147"/>
      <c r="Z46" s="147"/>
      <c r="AA46" s="147"/>
      <c r="AB46" s="147"/>
      <c r="AC46" s="147"/>
      <c r="AD46" s="147"/>
      <c r="AE46" s="147"/>
      <c r="AF46" s="147"/>
      <c r="AG46" s="147" t="s">
        <v>128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70">
        <v>25</v>
      </c>
      <c r="B47" s="171" t="s">
        <v>345</v>
      </c>
      <c r="C47" s="187" t="s">
        <v>346</v>
      </c>
      <c r="D47" s="172" t="s">
        <v>172</v>
      </c>
      <c r="E47" s="173">
        <v>28</v>
      </c>
      <c r="F47" s="174"/>
      <c r="G47" s="175">
        <f>ROUND(E47*F47,2)</f>
        <v>0</v>
      </c>
      <c r="H47" s="174"/>
      <c r="I47" s="175">
        <f>ROUND(E47*H47,2)</f>
        <v>0</v>
      </c>
      <c r="J47" s="174"/>
      <c r="K47" s="175">
        <f>ROUND(E47*J47,2)</f>
        <v>0</v>
      </c>
      <c r="L47" s="175">
        <v>21</v>
      </c>
      <c r="M47" s="175">
        <f>G47*(1+L47/100)</f>
        <v>0</v>
      </c>
      <c r="N47" s="173">
        <v>7.1000000000000002E-4</v>
      </c>
      <c r="O47" s="173">
        <f>ROUND(E47*N47,2)</f>
        <v>0.02</v>
      </c>
      <c r="P47" s="173">
        <v>0</v>
      </c>
      <c r="Q47" s="173">
        <f>ROUND(E47*P47,2)</f>
        <v>0</v>
      </c>
      <c r="R47" s="175"/>
      <c r="S47" s="175" t="s">
        <v>126</v>
      </c>
      <c r="T47" s="176" t="s">
        <v>126</v>
      </c>
      <c r="U47" s="158">
        <v>2E-3</v>
      </c>
      <c r="V47" s="158">
        <f>ROUND(E47*U47,2)</f>
        <v>0.06</v>
      </c>
      <c r="W47" s="158"/>
      <c r="X47" s="158" t="s">
        <v>127</v>
      </c>
      <c r="Y47" s="147"/>
      <c r="Z47" s="147"/>
      <c r="AA47" s="147"/>
      <c r="AB47" s="147"/>
      <c r="AC47" s="147"/>
      <c r="AD47" s="147"/>
      <c r="AE47" s="147"/>
      <c r="AF47" s="147"/>
      <c r="AG47" s="147" t="s">
        <v>128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54"/>
      <c r="B48" s="155"/>
      <c r="C48" s="188" t="s">
        <v>347</v>
      </c>
      <c r="D48" s="160"/>
      <c r="E48" s="161">
        <v>28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47"/>
      <c r="Z48" s="147"/>
      <c r="AA48" s="147"/>
      <c r="AB48" s="147"/>
      <c r="AC48" s="147"/>
      <c r="AD48" s="147"/>
      <c r="AE48" s="147"/>
      <c r="AF48" s="147"/>
      <c r="AG48" s="147" t="s">
        <v>130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77">
        <v>26</v>
      </c>
      <c r="B49" s="178" t="s">
        <v>348</v>
      </c>
      <c r="C49" s="189" t="s">
        <v>349</v>
      </c>
      <c r="D49" s="179" t="s">
        <v>172</v>
      </c>
      <c r="E49" s="180">
        <v>14</v>
      </c>
      <c r="F49" s="181"/>
      <c r="G49" s="182">
        <f t="shared" ref="G49:G55" si="14">ROUND(E49*F49,2)</f>
        <v>0</v>
      </c>
      <c r="H49" s="181"/>
      <c r="I49" s="182">
        <f t="shared" ref="I49:I55" si="15">ROUND(E49*H49,2)</f>
        <v>0</v>
      </c>
      <c r="J49" s="181"/>
      <c r="K49" s="182">
        <f t="shared" ref="K49:K55" si="16">ROUND(E49*J49,2)</f>
        <v>0</v>
      </c>
      <c r="L49" s="182">
        <v>21</v>
      </c>
      <c r="M49" s="182">
        <f t="shared" ref="M49:M55" si="17">G49*(1+L49/100)</f>
        <v>0</v>
      </c>
      <c r="N49" s="180">
        <v>0.21099999999999999</v>
      </c>
      <c r="O49" s="180">
        <f t="shared" ref="O49:O55" si="18">ROUND(E49*N49,2)</f>
        <v>2.95</v>
      </c>
      <c r="P49" s="180">
        <v>0</v>
      </c>
      <c r="Q49" s="180">
        <f t="shared" ref="Q49:Q55" si="19">ROUND(E49*P49,2)</f>
        <v>0</v>
      </c>
      <c r="R49" s="182"/>
      <c r="S49" s="182" t="s">
        <v>189</v>
      </c>
      <c r="T49" s="183" t="s">
        <v>126</v>
      </c>
      <c r="U49" s="158">
        <v>7.1999999999999995E-2</v>
      </c>
      <c r="V49" s="158">
        <f t="shared" ref="V49:V55" si="20">ROUND(E49*U49,2)</f>
        <v>1.01</v>
      </c>
      <c r="W49" s="158"/>
      <c r="X49" s="158" t="s">
        <v>127</v>
      </c>
      <c r="Y49" s="147"/>
      <c r="Z49" s="147"/>
      <c r="AA49" s="147"/>
      <c r="AB49" s="147"/>
      <c r="AC49" s="147"/>
      <c r="AD49" s="147"/>
      <c r="AE49" s="147"/>
      <c r="AF49" s="147"/>
      <c r="AG49" s="147" t="s">
        <v>128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77">
        <v>27</v>
      </c>
      <c r="B50" s="178" t="s">
        <v>350</v>
      </c>
      <c r="C50" s="189" t="s">
        <v>351</v>
      </c>
      <c r="D50" s="179" t="s">
        <v>172</v>
      </c>
      <c r="E50" s="180">
        <v>14</v>
      </c>
      <c r="F50" s="181"/>
      <c r="G50" s="182">
        <f t="shared" si="14"/>
        <v>0</v>
      </c>
      <c r="H50" s="181"/>
      <c r="I50" s="182">
        <f t="shared" si="15"/>
        <v>0</v>
      </c>
      <c r="J50" s="181"/>
      <c r="K50" s="182">
        <f t="shared" si="16"/>
        <v>0</v>
      </c>
      <c r="L50" s="182">
        <v>21</v>
      </c>
      <c r="M50" s="182">
        <f t="shared" si="17"/>
        <v>0</v>
      </c>
      <c r="N50" s="180">
        <v>0.15559000000000001</v>
      </c>
      <c r="O50" s="180">
        <f t="shared" si="18"/>
        <v>2.1800000000000002</v>
      </c>
      <c r="P50" s="180">
        <v>0</v>
      </c>
      <c r="Q50" s="180">
        <f t="shared" si="19"/>
        <v>0</v>
      </c>
      <c r="R50" s="182"/>
      <c r="S50" s="182" t="s">
        <v>126</v>
      </c>
      <c r="T50" s="183" t="s">
        <v>126</v>
      </c>
      <c r="U50" s="158">
        <v>8.2000000000000003E-2</v>
      </c>
      <c r="V50" s="158">
        <f t="shared" si="20"/>
        <v>1.1499999999999999</v>
      </c>
      <c r="W50" s="158"/>
      <c r="X50" s="158" t="s">
        <v>127</v>
      </c>
      <c r="Y50" s="147"/>
      <c r="Z50" s="147"/>
      <c r="AA50" s="147"/>
      <c r="AB50" s="147"/>
      <c r="AC50" s="147"/>
      <c r="AD50" s="147"/>
      <c r="AE50" s="147"/>
      <c r="AF50" s="147"/>
      <c r="AG50" s="147" t="s">
        <v>128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77">
        <v>28</v>
      </c>
      <c r="B51" s="178" t="s">
        <v>352</v>
      </c>
      <c r="C51" s="189" t="s">
        <v>353</v>
      </c>
      <c r="D51" s="179" t="s">
        <v>172</v>
      </c>
      <c r="E51" s="180">
        <v>14</v>
      </c>
      <c r="F51" s="181"/>
      <c r="G51" s="182">
        <f t="shared" si="14"/>
        <v>0</v>
      </c>
      <c r="H51" s="181"/>
      <c r="I51" s="182">
        <f t="shared" si="15"/>
        <v>0</v>
      </c>
      <c r="J51" s="181"/>
      <c r="K51" s="182">
        <f t="shared" si="16"/>
        <v>0</v>
      </c>
      <c r="L51" s="182">
        <v>21</v>
      </c>
      <c r="M51" s="182">
        <f t="shared" si="17"/>
        <v>0</v>
      </c>
      <c r="N51" s="180">
        <v>0.10141</v>
      </c>
      <c r="O51" s="180">
        <f t="shared" si="18"/>
        <v>1.42</v>
      </c>
      <c r="P51" s="180">
        <v>0</v>
      </c>
      <c r="Q51" s="180">
        <f t="shared" si="19"/>
        <v>0</v>
      </c>
      <c r="R51" s="182"/>
      <c r="S51" s="182" t="s">
        <v>126</v>
      </c>
      <c r="T51" s="183" t="s">
        <v>126</v>
      </c>
      <c r="U51" s="158">
        <v>0.06</v>
      </c>
      <c r="V51" s="158">
        <f t="shared" si="20"/>
        <v>0.84</v>
      </c>
      <c r="W51" s="158"/>
      <c r="X51" s="158" t="s">
        <v>127</v>
      </c>
      <c r="Y51" s="147"/>
      <c r="Z51" s="147"/>
      <c r="AA51" s="147"/>
      <c r="AB51" s="147"/>
      <c r="AC51" s="147"/>
      <c r="AD51" s="147"/>
      <c r="AE51" s="147"/>
      <c r="AF51" s="147"/>
      <c r="AG51" s="147" t="s">
        <v>128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ht="22.5" outlineLevel="1" x14ac:dyDescent="0.2">
      <c r="A52" s="177">
        <v>29</v>
      </c>
      <c r="B52" s="178" t="s">
        <v>354</v>
      </c>
      <c r="C52" s="189" t="s">
        <v>355</v>
      </c>
      <c r="D52" s="179" t="s">
        <v>172</v>
      </c>
      <c r="E52" s="180">
        <v>127</v>
      </c>
      <c r="F52" s="181"/>
      <c r="G52" s="182">
        <f t="shared" si="14"/>
        <v>0</v>
      </c>
      <c r="H52" s="181"/>
      <c r="I52" s="182">
        <f t="shared" si="15"/>
        <v>0</v>
      </c>
      <c r="J52" s="181"/>
      <c r="K52" s="182">
        <f t="shared" si="16"/>
        <v>0</v>
      </c>
      <c r="L52" s="182">
        <v>21</v>
      </c>
      <c r="M52" s="182">
        <f t="shared" si="17"/>
        <v>0</v>
      </c>
      <c r="N52" s="180">
        <v>0.63</v>
      </c>
      <c r="O52" s="180">
        <f t="shared" si="18"/>
        <v>80.010000000000005</v>
      </c>
      <c r="P52" s="180">
        <v>0</v>
      </c>
      <c r="Q52" s="180">
        <f t="shared" si="19"/>
        <v>0</v>
      </c>
      <c r="R52" s="182"/>
      <c r="S52" s="182" t="s">
        <v>126</v>
      </c>
      <c r="T52" s="183" t="s">
        <v>276</v>
      </c>
      <c r="U52" s="158">
        <v>0.99</v>
      </c>
      <c r="V52" s="158">
        <f t="shared" si="20"/>
        <v>125.73</v>
      </c>
      <c r="W52" s="158"/>
      <c r="X52" s="158" t="s">
        <v>127</v>
      </c>
      <c r="Y52" s="147"/>
      <c r="Z52" s="147"/>
      <c r="AA52" s="147"/>
      <c r="AB52" s="147"/>
      <c r="AC52" s="147"/>
      <c r="AD52" s="147"/>
      <c r="AE52" s="147"/>
      <c r="AF52" s="147"/>
      <c r="AG52" s="147" t="s">
        <v>128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">
      <c r="A53" s="177">
        <v>30</v>
      </c>
      <c r="B53" s="178" t="s">
        <v>356</v>
      </c>
      <c r="C53" s="189" t="s">
        <v>357</v>
      </c>
      <c r="D53" s="179" t="s">
        <v>172</v>
      </c>
      <c r="E53" s="180">
        <v>127</v>
      </c>
      <c r="F53" s="181"/>
      <c r="G53" s="182">
        <f t="shared" si="14"/>
        <v>0</v>
      </c>
      <c r="H53" s="181"/>
      <c r="I53" s="182">
        <f t="shared" si="15"/>
        <v>0</v>
      </c>
      <c r="J53" s="181"/>
      <c r="K53" s="182">
        <f t="shared" si="16"/>
        <v>0</v>
      </c>
      <c r="L53" s="182">
        <v>21</v>
      </c>
      <c r="M53" s="182">
        <f t="shared" si="17"/>
        <v>0</v>
      </c>
      <c r="N53" s="180">
        <v>0.10353999999999999</v>
      </c>
      <c r="O53" s="180">
        <f t="shared" si="18"/>
        <v>13.15</v>
      </c>
      <c r="P53" s="180">
        <v>0</v>
      </c>
      <c r="Q53" s="180">
        <f t="shared" si="19"/>
        <v>0</v>
      </c>
      <c r="R53" s="182"/>
      <c r="S53" s="182" t="s">
        <v>126</v>
      </c>
      <c r="T53" s="183" t="s">
        <v>126</v>
      </c>
      <c r="U53" s="158">
        <v>0.124</v>
      </c>
      <c r="V53" s="158">
        <f t="shared" si="20"/>
        <v>15.75</v>
      </c>
      <c r="W53" s="158"/>
      <c r="X53" s="158" t="s">
        <v>127</v>
      </c>
      <c r="Y53" s="147"/>
      <c r="Z53" s="147"/>
      <c r="AA53" s="147"/>
      <c r="AB53" s="147"/>
      <c r="AC53" s="147"/>
      <c r="AD53" s="147"/>
      <c r="AE53" s="147"/>
      <c r="AF53" s="147"/>
      <c r="AG53" s="147" t="s">
        <v>128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77">
        <v>31</v>
      </c>
      <c r="B54" s="178" t="s">
        <v>358</v>
      </c>
      <c r="C54" s="189" t="s">
        <v>359</v>
      </c>
      <c r="D54" s="179" t="s">
        <v>172</v>
      </c>
      <c r="E54" s="180">
        <v>127</v>
      </c>
      <c r="F54" s="181"/>
      <c r="G54" s="182">
        <f t="shared" si="14"/>
        <v>0</v>
      </c>
      <c r="H54" s="181"/>
      <c r="I54" s="182">
        <f t="shared" si="15"/>
        <v>0</v>
      </c>
      <c r="J54" s="181"/>
      <c r="K54" s="182">
        <f t="shared" si="16"/>
        <v>0</v>
      </c>
      <c r="L54" s="182">
        <v>21</v>
      </c>
      <c r="M54" s="182">
        <f t="shared" si="17"/>
        <v>0</v>
      </c>
      <c r="N54" s="180">
        <v>0</v>
      </c>
      <c r="O54" s="180">
        <f t="shared" si="18"/>
        <v>0</v>
      </c>
      <c r="P54" s="180">
        <v>0</v>
      </c>
      <c r="Q54" s="180">
        <f t="shared" si="19"/>
        <v>0</v>
      </c>
      <c r="R54" s="182"/>
      <c r="S54" s="182" t="s">
        <v>189</v>
      </c>
      <c r="T54" s="183" t="s">
        <v>126</v>
      </c>
      <c r="U54" s="158">
        <v>0.02</v>
      </c>
      <c r="V54" s="158">
        <f t="shared" si="20"/>
        <v>2.54</v>
      </c>
      <c r="W54" s="158"/>
      <c r="X54" s="158" t="s">
        <v>127</v>
      </c>
      <c r="Y54" s="147"/>
      <c r="Z54" s="147"/>
      <c r="AA54" s="147"/>
      <c r="AB54" s="147"/>
      <c r="AC54" s="147"/>
      <c r="AD54" s="147"/>
      <c r="AE54" s="147"/>
      <c r="AF54" s="147"/>
      <c r="AG54" s="147" t="s">
        <v>128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t="22.5" outlineLevel="1" x14ac:dyDescent="0.2">
      <c r="A55" s="170">
        <v>32</v>
      </c>
      <c r="B55" s="171" t="s">
        <v>360</v>
      </c>
      <c r="C55" s="187" t="s">
        <v>270</v>
      </c>
      <c r="D55" s="172" t="s">
        <v>209</v>
      </c>
      <c r="E55" s="173">
        <v>20</v>
      </c>
      <c r="F55" s="174"/>
      <c r="G55" s="175">
        <f t="shared" si="14"/>
        <v>0</v>
      </c>
      <c r="H55" s="174"/>
      <c r="I55" s="175">
        <f t="shared" si="15"/>
        <v>0</v>
      </c>
      <c r="J55" s="174"/>
      <c r="K55" s="175">
        <f t="shared" si="16"/>
        <v>0</v>
      </c>
      <c r="L55" s="175">
        <v>21</v>
      </c>
      <c r="M55" s="175">
        <f t="shared" si="17"/>
        <v>0</v>
      </c>
      <c r="N55" s="173">
        <v>2.2399999999999998E-3</v>
      </c>
      <c r="O55" s="173">
        <f t="shared" si="18"/>
        <v>0.04</v>
      </c>
      <c r="P55" s="173">
        <v>0</v>
      </c>
      <c r="Q55" s="173">
        <f t="shared" si="19"/>
        <v>0</v>
      </c>
      <c r="R55" s="175"/>
      <c r="S55" s="175" t="s">
        <v>189</v>
      </c>
      <c r="T55" s="176" t="s">
        <v>276</v>
      </c>
      <c r="U55" s="158">
        <v>0.13</v>
      </c>
      <c r="V55" s="158">
        <f t="shared" si="20"/>
        <v>2.6</v>
      </c>
      <c r="W55" s="158"/>
      <c r="X55" s="158" t="s">
        <v>127</v>
      </c>
      <c r="Y55" s="147"/>
      <c r="Z55" s="147"/>
      <c r="AA55" s="147"/>
      <c r="AB55" s="147"/>
      <c r="AC55" s="147"/>
      <c r="AD55" s="147"/>
      <c r="AE55" s="147"/>
      <c r="AF55" s="147"/>
      <c r="AG55" s="147" t="s">
        <v>128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ht="22.5" outlineLevel="1" x14ac:dyDescent="0.2">
      <c r="A56" s="154"/>
      <c r="B56" s="155"/>
      <c r="C56" s="250" t="s">
        <v>272</v>
      </c>
      <c r="D56" s="251"/>
      <c r="E56" s="251"/>
      <c r="F56" s="251"/>
      <c r="G56" s="251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47"/>
      <c r="Z56" s="147"/>
      <c r="AA56" s="147"/>
      <c r="AB56" s="147"/>
      <c r="AC56" s="147"/>
      <c r="AD56" s="147"/>
      <c r="AE56" s="147"/>
      <c r="AF56" s="147"/>
      <c r="AG56" s="147" t="s">
        <v>156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84" t="str">
        <f>C56</f>
        <v>Včetně odstranění zvětralé asfaltové zálivky, vyčištění spár, zalití spár asfaltovou zálivkou, nátěru asfaltovým lakem a posyp drtí.</v>
      </c>
      <c r="BB56" s="147"/>
      <c r="BC56" s="147"/>
      <c r="BD56" s="147"/>
      <c r="BE56" s="147"/>
      <c r="BF56" s="147"/>
      <c r="BG56" s="147"/>
      <c r="BH56" s="147"/>
    </row>
    <row r="57" spans="1:60" x14ac:dyDescent="0.2">
      <c r="A57" s="163" t="s">
        <v>121</v>
      </c>
      <c r="B57" s="164" t="s">
        <v>81</v>
      </c>
      <c r="C57" s="186" t="s">
        <v>82</v>
      </c>
      <c r="D57" s="165"/>
      <c r="E57" s="166"/>
      <c r="F57" s="167"/>
      <c r="G57" s="167">
        <f>SUMIF(AG58:AG62,"&lt;&gt;NOR",G58:G62)</f>
        <v>0</v>
      </c>
      <c r="H57" s="167"/>
      <c r="I57" s="167">
        <f>SUM(I58:I62)</f>
        <v>0</v>
      </c>
      <c r="J57" s="167"/>
      <c r="K57" s="167">
        <f>SUM(K58:K62)</f>
        <v>0</v>
      </c>
      <c r="L57" s="167"/>
      <c r="M57" s="167">
        <f>SUM(M58:M62)</f>
        <v>0</v>
      </c>
      <c r="N57" s="166"/>
      <c r="O57" s="166">
        <f>SUM(O58:O62)</f>
        <v>14.09</v>
      </c>
      <c r="P57" s="166"/>
      <c r="Q57" s="166">
        <f>SUM(Q58:Q62)</f>
        <v>0</v>
      </c>
      <c r="R57" s="167"/>
      <c r="S57" s="167"/>
      <c r="T57" s="168"/>
      <c r="U57" s="162"/>
      <c r="V57" s="162">
        <f>SUM(V58:V62)</f>
        <v>45.419999999999995</v>
      </c>
      <c r="W57" s="162"/>
      <c r="X57" s="162"/>
      <c r="AG57" t="s">
        <v>122</v>
      </c>
    </row>
    <row r="58" spans="1:60" ht="33.75" outlineLevel="1" x14ac:dyDescent="0.2">
      <c r="A58" s="177">
        <v>33</v>
      </c>
      <c r="B58" s="178" t="s">
        <v>361</v>
      </c>
      <c r="C58" s="189" t="s">
        <v>362</v>
      </c>
      <c r="D58" s="179" t="s">
        <v>209</v>
      </c>
      <c r="E58" s="180">
        <v>37</v>
      </c>
      <c r="F58" s="181"/>
      <c r="G58" s="182">
        <f>ROUND(E58*F58,2)</f>
        <v>0</v>
      </c>
      <c r="H58" s="181"/>
      <c r="I58" s="182">
        <f>ROUND(E58*H58,2)</f>
        <v>0</v>
      </c>
      <c r="J58" s="181"/>
      <c r="K58" s="182">
        <f>ROUND(E58*J58,2)</f>
        <v>0</v>
      </c>
      <c r="L58" s="182">
        <v>21</v>
      </c>
      <c r="M58" s="182">
        <f>G58*(1+L58/100)</f>
        <v>0</v>
      </c>
      <c r="N58" s="180">
        <v>0.125</v>
      </c>
      <c r="O58" s="180">
        <f>ROUND(E58*N58,2)</f>
        <v>4.63</v>
      </c>
      <c r="P58" s="180">
        <v>0</v>
      </c>
      <c r="Q58" s="180">
        <f>ROUND(E58*P58,2)</f>
        <v>0</v>
      </c>
      <c r="R58" s="182"/>
      <c r="S58" s="182" t="s">
        <v>189</v>
      </c>
      <c r="T58" s="183" t="s">
        <v>126</v>
      </c>
      <c r="U58" s="158">
        <v>0.86</v>
      </c>
      <c r="V58" s="158">
        <f>ROUND(E58*U58,2)</f>
        <v>31.82</v>
      </c>
      <c r="W58" s="158"/>
      <c r="X58" s="158" t="s">
        <v>127</v>
      </c>
      <c r="Y58" s="147"/>
      <c r="Z58" s="147"/>
      <c r="AA58" s="147"/>
      <c r="AB58" s="147"/>
      <c r="AC58" s="147"/>
      <c r="AD58" s="147"/>
      <c r="AE58" s="147"/>
      <c r="AF58" s="147"/>
      <c r="AG58" s="147" t="s">
        <v>128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77">
        <v>34</v>
      </c>
      <c r="B59" s="178" t="s">
        <v>363</v>
      </c>
      <c r="C59" s="189" t="s">
        <v>364</v>
      </c>
      <c r="D59" s="179" t="s">
        <v>209</v>
      </c>
      <c r="E59" s="180">
        <v>37</v>
      </c>
      <c r="F59" s="181"/>
      <c r="G59" s="182">
        <f>ROUND(E59*F59,2)</f>
        <v>0</v>
      </c>
      <c r="H59" s="181"/>
      <c r="I59" s="182">
        <f>ROUND(E59*H59,2)</f>
        <v>0</v>
      </c>
      <c r="J59" s="181"/>
      <c r="K59" s="182">
        <f>ROUND(E59*J59,2)</f>
        <v>0</v>
      </c>
      <c r="L59" s="182">
        <v>21</v>
      </c>
      <c r="M59" s="182">
        <f>G59*(1+L59/100)</f>
        <v>0</v>
      </c>
      <c r="N59" s="180">
        <v>1.2E-2</v>
      </c>
      <c r="O59" s="180">
        <f>ROUND(E59*N59,2)</f>
        <v>0.44</v>
      </c>
      <c r="P59" s="180">
        <v>0</v>
      </c>
      <c r="Q59" s="180">
        <f>ROUND(E59*P59,2)</f>
        <v>0</v>
      </c>
      <c r="R59" s="182"/>
      <c r="S59" s="182" t="s">
        <v>189</v>
      </c>
      <c r="T59" s="183" t="s">
        <v>276</v>
      </c>
      <c r="U59" s="158">
        <v>0</v>
      </c>
      <c r="V59" s="158">
        <f>ROUND(E59*U59,2)</f>
        <v>0</v>
      </c>
      <c r="W59" s="158"/>
      <c r="X59" s="158" t="s">
        <v>162</v>
      </c>
      <c r="Y59" s="147"/>
      <c r="Z59" s="147"/>
      <c r="AA59" s="147"/>
      <c r="AB59" s="147"/>
      <c r="AC59" s="147"/>
      <c r="AD59" s="147"/>
      <c r="AE59" s="147"/>
      <c r="AF59" s="147"/>
      <c r="AG59" s="147" t="s">
        <v>163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1" x14ac:dyDescent="0.2">
      <c r="A60" s="177">
        <v>35</v>
      </c>
      <c r="B60" s="178" t="s">
        <v>279</v>
      </c>
      <c r="C60" s="189" t="s">
        <v>365</v>
      </c>
      <c r="D60" s="179" t="s">
        <v>209</v>
      </c>
      <c r="E60" s="180">
        <v>20</v>
      </c>
      <c r="F60" s="181"/>
      <c r="G60" s="182">
        <f>ROUND(E60*F60,2)</f>
        <v>0</v>
      </c>
      <c r="H60" s="181"/>
      <c r="I60" s="182">
        <f>ROUND(E60*H60,2)</f>
        <v>0</v>
      </c>
      <c r="J60" s="181"/>
      <c r="K60" s="182">
        <f>ROUND(E60*J60,2)</f>
        <v>0</v>
      </c>
      <c r="L60" s="182">
        <v>21</v>
      </c>
      <c r="M60" s="182">
        <f>G60*(1+L60/100)</f>
        <v>0</v>
      </c>
      <c r="N60" s="180">
        <v>0.26980999999999999</v>
      </c>
      <c r="O60" s="180">
        <f>ROUND(E60*N60,2)</f>
        <v>5.4</v>
      </c>
      <c r="P60" s="180">
        <v>0</v>
      </c>
      <c r="Q60" s="180">
        <f>ROUND(E60*P60,2)</f>
        <v>0</v>
      </c>
      <c r="R60" s="182"/>
      <c r="S60" s="182" t="s">
        <v>189</v>
      </c>
      <c r="T60" s="183" t="s">
        <v>126</v>
      </c>
      <c r="U60" s="158">
        <v>0.27</v>
      </c>
      <c r="V60" s="158">
        <f>ROUND(E60*U60,2)</f>
        <v>5.4</v>
      </c>
      <c r="W60" s="158"/>
      <c r="X60" s="158" t="s">
        <v>127</v>
      </c>
      <c r="Y60" s="147"/>
      <c r="Z60" s="147"/>
      <c r="AA60" s="147"/>
      <c r="AB60" s="147"/>
      <c r="AC60" s="147"/>
      <c r="AD60" s="147"/>
      <c r="AE60" s="147"/>
      <c r="AF60" s="147"/>
      <c r="AG60" s="147" t="s">
        <v>128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ht="22.5" outlineLevel="1" x14ac:dyDescent="0.2">
      <c r="A61" s="177">
        <v>36</v>
      </c>
      <c r="B61" s="178" t="s">
        <v>287</v>
      </c>
      <c r="C61" s="189" t="s">
        <v>288</v>
      </c>
      <c r="D61" s="179" t="s">
        <v>209</v>
      </c>
      <c r="E61" s="180">
        <v>20</v>
      </c>
      <c r="F61" s="181"/>
      <c r="G61" s="182">
        <f>ROUND(E61*F61,2)</f>
        <v>0</v>
      </c>
      <c r="H61" s="181"/>
      <c r="I61" s="182">
        <f>ROUND(E61*H61,2)</f>
        <v>0</v>
      </c>
      <c r="J61" s="181"/>
      <c r="K61" s="182">
        <f>ROUND(E61*J61,2)</f>
        <v>0</v>
      </c>
      <c r="L61" s="182">
        <v>21</v>
      </c>
      <c r="M61" s="182">
        <f>G61*(1+L61/100)</f>
        <v>0</v>
      </c>
      <c r="N61" s="180">
        <v>0.18113000000000001</v>
      </c>
      <c r="O61" s="180">
        <f>ROUND(E61*N61,2)</f>
        <v>3.62</v>
      </c>
      <c r="P61" s="180">
        <v>0</v>
      </c>
      <c r="Q61" s="180">
        <f>ROUND(E61*P61,2)</f>
        <v>0</v>
      </c>
      <c r="R61" s="182"/>
      <c r="S61" s="182" t="s">
        <v>189</v>
      </c>
      <c r="T61" s="183" t="s">
        <v>271</v>
      </c>
      <c r="U61" s="158">
        <v>0.32</v>
      </c>
      <c r="V61" s="158">
        <f>ROUND(E61*U61,2)</f>
        <v>6.4</v>
      </c>
      <c r="W61" s="158"/>
      <c r="X61" s="158" t="s">
        <v>127</v>
      </c>
      <c r="Y61" s="147"/>
      <c r="Z61" s="147"/>
      <c r="AA61" s="147"/>
      <c r="AB61" s="147"/>
      <c r="AC61" s="147"/>
      <c r="AD61" s="147"/>
      <c r="AE61" s="147"/>
      <c r="AF61" s="147"/>
      <c r="AG61" s="147" t="s">
        <v>128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t="22.5" outlineLevel="1" x14ac:dyDescent="0.2">
      <c r="A62" s="177">
        <v>37</v>
      </c>
      <c r="B62" s="178" t="s">
        <v>366</v>
      </c>
      <c r="C62" s="189" t="s">
        <v>367</v>
      </c>
      <c r="D62" s="179" t="s">
        <v>209</v>
      </c>
      <c r="E62" s="180">
        <v>20</v>
      </c>
      <c r="F62" s="181"/>
      <c r="G62" s="182">
        <f>ROUND(E62*F62,2)</f>
        <v>0</v>
      </c>
      <c r="H62" s="181"/>
      <c r="I62" s="182">
        <f>ROUND(E62*H62,2)</f>
        <v>0</v>
      </c>
      <c r="J62" s="181"/>
      <c r="K62" s="182">
        <f>ROUND(E62*J62,2)</f>
        <v>0</v>
      </c>
      <c r="L62" s="182">
        <v>21</v>
      </c>
      <c r="M62" s="182">
        <f>G62*(1+L62/100)</f>
        <v>0</v>
      </c>
      <c r="N62" s="180">
        <v>0</v>
      </c>
      <c r="O62" s="180">
        <f>ROUND(E62*N62,2)</f>
        <v>0</v>
      </c>
      <c r="P62" s="180">
        <v>0</v>
      </c>
      <c r="Q62" s="180">
        <f>ROUND(E62*P62,2)</f>
        <v>0</v>
      </c>
      <c r="R62" s="182"/>
      <c r="S62" s="182" t="s">
        <v>189</v>
      </c>
      <c r="T62" s="183" t="s">
        <v>276</v>
      </c>
      <c r="U62" s="158">
        <v>0.09</v>
      </c>
      <c r="V62" s="158">
        <f>ROUND(E62*U62,2)</f>
        <v>1.8</v>
      </c>
      <c r="W62" s="158"/>
      <c r="X62" s="158" t="s">
        <v>127</v>
      </c>
      <c r="Y62" s="147"/>
      <c r="Z62" s="147"/>
      <c r="AA62" s="147"/>
      <c r="AB62" s="147"/>
      <c r="AC62" s="147"/>
      <c r="AD62" s="147"/>
      <c r="AE62" s="147"/>
      <c r="AF62" s="147"/>
      <c r="AG62" s="147" t="s">
        <v>128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x14ac:dyDescent="0.2">
      <c r="A63" s="163" t="s">
        <v>121</v>
      </c>
      <c r="B63" s="164" t="s">
        <v>83</v>
      </c>
      <c r="C63" s="186" t="s">
        <v>84</v>
      </c>
      <c r="D63" s="165"/>
      <c r="E63" s="166"/>
      <c r="F63" s="167"/>
      <c r="G63" s="167">
        <f>SUMIF(AG64:AG64,"&lt;&gt;NOR",G64:G64)</f>
        <v>0</v>
      </c>
      <c r="H63" s="167"/>
      <c r="I63" s="167">
        <f>SUM(I64:I64)</f>
        <v>0</v>
      </c>
      <c r="J63" s="167"/>
      <c r="K63" s="167">
        <f>SUM(K64:K64)</f>
        <v>0</v>
      </c>
      <c r="L63" s="167"/>
      <c r="M63" s="167">
        <f>SUM(M64:M64)</f>
        <v>0</v>
      </c>
      <c r="N63" s="166"/>
      <c r="O63" s="166">
        <f>SUM(O64:O64)</f>
        <v>0</v>
      </c>
      <c r="P63" s="166"/>
      <c r="Q63" s="166">
        <f>SUM(Q64:Q64)</f>
        <v>1.3</v>
      </c>
      <c r="R63" s="167"/>
      <c r="S63" s="167"/>
      <c r="T63" s="168"/>
      <c r="U63" s="162"/>
      <c r="V63" s="162">
        <f>SUM(V64:V64)</f>
        <v>13.32</v>
      </c>
      <c r="W63" s="162"/>
      <c r="X63" s="162"/>
      <c r="AG63" t="s">
        <v>122</v>
      </c>
    </row>
    <row r="64" spans="1:60" outlineLevel="1" x14ac:dyDescent="0.2">
      <c r="A64" s="177">
        <v>38</v>
      </c>
      <c r="B64" s="178" t="s">
        <v>368</v>
      </c>
      <c r="C64" s="189" t="s">
        <v>369</v>
      </c>
      <c r="D64" s="179" t="s">
        <v>209</v>
      </c>
      <c r="E64" s="180">
        <v>37</v>
      </c>
      <c r="F64" s="181"/>
      <c r="G64" s="182">
        <f>ROUND(E64*F64,2)</f>
        <v>0</v>
      </c>
      <c r="H64" s="181"/>
      <c r="I64" s="182">
        <f>ROUND(E64*H64,2)</f>
        <v>0</v>
      </c>
      <c r="J64" s="181"/>
      <c r="K64" s="182">
        <f>ROUND(E64*J64,2)</f>
        <v>0</v>
      </c>
      <c r="L64" s="182">
        <v>21</v>
      </c>
      <c r="M64" s="182">
        <f>G64*(1+L64/100)</f>
        <v>0</v>
      </c>
      <c r="N64" s="180">
        <v>0</v>
      </c>
      <c r="O64" s="180">
        <f>ROUND(E64*N64,2)</f>
        <v>0</v>
      </c>
      <c r="P64" s="180">
        <v>3.5000000000000003E-2</v>
      </c>
      <c r="Q64" s="180">
        <f>ROUND(E64*P64,2)</f>
        <v>1.3</v>
      </c>
      <c r="R64" s="182"/>
      <c r="S64" s="182" t="s">
        <v>189</v>
      </c>
      <c r="T64" s="183" t="s">
        <v>126</v>
      </c>
      <c r="U64" s="158">
        <v>0.36</v>
      </c>
      <c r="V64" s="158">
        <f>ROUND(E64*U64,2)</f>
        <v>13.32</v>
      </c>
      <c r="W64" s="158"/>
      <c r="X64" s="158" t="s">
        <v>127</v>
      </c>
      <c r="Y64" s="147"/>
      <c r="Z64" s="147"/>
      <c r="AA64" s="147"/>
      <c r="AB64" s="147"/>
      <c r="AC64" s="147"/>
      <c r="AD64" s="147"/>
      <c r="AE64" s="147"/>
      <c r="AF64" s="147"/>
      <c r="AG64" s="147" t="s">
        <v>128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x14ac:dyDescent="0.2">
      <c r="A65" s="163" t="s">
        <v>121</v>
      </c>
      <c r="B65" s="164" t="s">
        <v>85</v>
      </c>
      <c r="C65" s="186" t="s">
        <v>86</v>
      </c>
      <c r="D65" s="165"/>
      <c r="E65" s="166"/>
      <c r="F65" s="167"/>
      <c r="G65" s="167">
        <f>SUMIF(AG66:AG66,"&lt;&gt;NOR",G66:G66)</f>
        <v>0</v>
      </c>
      <c r="H65" s="167"/>
      <c r="I65" s="167">
        <f>SUM(I66:I66)</f>
        <v>0</v>
      </c>
      <c r="J65" s="167"/>
      <c r="K65" s="167">
        <f>SUM(K66:K66)</f>
        <v>0</v>
      </c>
      <c r="L65" s="167"/>
      <c r="M65" s="167">
        <f>SUM(M66:M66)</f>
        <v>0</v>
      </c>
      <c r="N65" s="166"/>
      <c r="O65" s="166">
        <f>SUM(O66:O66)</f>
        <v>0</v>
      </c>
      <c r="P65" s="166"/>
      <c r="Q65" s="166">
        <f>SUM(Q66:Q66)</f>
        <v>0</v>
      </c>
      <c r="R65" s="167"/>
      <c r="S65" s="167"/>
      <c r="T65" s="168"/>
      <c r="U65" s="162"/>
      <c r="V65" s="162">
        <f>SUM(V66:V66)</f>
        <v>2.2799999999999998</v>
      </c>
      <c r="W65" s="162"/>
      <c r="X65" s="162"/>
      <c r="AG65" t="s">
        <v>122</v>
      </c>
    </row>
    <row r="66" spans="1:60" outlineLevel="1" x14ac:dyDescent="0.2">
      <c r="A66" s="177">
        <v>39</v>
      </c>
      <c r="B66" s="178" t="s">
        <v>370</v>
      </c>
      <c r="C66" s="189" t="s">
        <v>371</v>
      </c>
      <c r="D66" s="179" t="s">
        <v>160</v>
      </c>
      <c r="E66" s="180">
        <v>142.47506000000001</v>
      </c>
      <c r="F66" s="181"/>
      <c r="G66" s="182">
        <f>ROUND(E66*F66,2)</f>
        <v>0</v>
      </c>
      <c r="H66" s="181"/>
      <c r="I66" s="182">
        <f>ROUND(E66*H66,2)</f>
        <v>0</v>
      </c>
      <c r="J66" s="181"/>
      <c r="K66" s="182">
        <f>ROUND(E66*J66,2)</f>
        <v>0</v>
      </c>
      <c r="L66" s="182">
        <v>21</v>
      </c>
      <c r="M66" s="182">
        <f>G66*(1+L66/100)</f>
        <v>0</v>
      </c>
      <c r="N66" s="180">
        <v>0</v>
      </c>
      <c r="O66" s="180">
        <f>ROUND(E66*N66,2)</f>
        <v>0</v>
      </c>
      <c r="P66" s="180">
        <v>0</v>
      </c>
      <c r="Q66" s="180">
        <f>ROUND(E66*P66,2)</f>
        <v>0</v>
      </c>
      <c r="R66" s="182"/>
      <c r="S66" s="182" t="s">
        <v>126</v>
      </c>
      <c r="T66" s="183" t="s">
        <v>126</v>
      </c>
      <c r="U66" s="158">
        <v>1.6E-2</v>
      </c>
      <c r="V66" s="158">
        <f>ROUND(E66*U66,2)</f>
        <v>2.2799999999999998</v>
      </c>
      <c r="W66" s="158"/>
      <c r="X66" s="158" t="s">
        <v>296</v>
      </c>
      <c r="Y66" s="147"/>
      <c r="Z66" s="147"/>
      <c r="AA66" s="147"/>
      <c r="AB66" s="147"/>
      <c r="AC66" s="147"/>
      <c r="AD66" s="147"/>
      <c r="AE66" s="147"/>
      <c r="AF66" s="147"/>
      <c r="AG66" s="147" t="s">
        <v>297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x14ac:dyDescent="0.2">
      <c r="A67" s="163" t="s">
        <v>121</v>
      </c>
      <c r="B67" s="164" t="s">
        <v>91</v>
      </c>
      <c r="C67" s="186" t="s">
        <v>92</v>
      </c>
      <c r="D67" s="165"/>
      <c r="E67" s="166"/>
      <c r="F67" s="167"/>
      <c r="G67" s="167">
        <f>SUMIF(AG68:AG73,"&lt;&gt;NOR",G68:G73)</f>
        <v>0</v>
      </c>
      <c r="H67" s="167"/>
      <c r="I67" s="167">
        <f>SUM(I68:I73)</f>
        <v>0</v>
      </c>
      <c r="J67" s="167"/>
      <c r="K67" s="167">
        <f>SUM(K68:K73)</f>
        <v>0</v>
      </c>
      <c r="L67" s="167"/>
      <c r="M67" s="167">
        <f>SUM(M68:M73)</f>
        <v>0</v>
      </c>
      <c r="N67" s="166"/>
      <c r="O67" s="166">
        <f>SUM(O68:O73)</f>
        <v>0</v>
      </c>
      <c r="P67" s="166"/>
      <c r="Q67" s="166">
        <f>SUM(Q68:Q73)</f>
        <v>0</v>
      </c>
      <c r="R67" s="167"/>
      <c r="S67" s="167"/>
      <c r="T67" s="168"/>
      <c r="U67" s="162"/>
      <c r="V67" s="162">
        <f>SUM(V68:V73)</f>
        <v>1.94</v>
      </c>
      <c r="W67" s="162"/>
      <c r="X67" s="162"/>
      <c r="AG67" t="s">
        <v>122</v>
      </c>
    </row>
    <row r="68" spans="1:60" outlineLevel="1" x14ac:dyDescent="0.2">
      <c r="A68" s="170">
        <v>40</v>
      </c>
      <c r="B68" s="171" t="s">
        <v>306</v>
      </c>
      <c r="C68" s="187" t="s">
        <v>307</v>
      </c>
      <c r="D68" s="172" t="s">
        <v>160</v>
      </c>
      <c r="E68" s="173">
        <v>3.96</v>
      </c>
      <c r="F68" s="174"/>
      <c r="G68" s="175">
        <f>ROUND(E68*F68,2)</f>
        <v>0</v>
      </c>
      <c r="H68" s="174"/>
      <c r="I68" s="175">
        <f>ROUND(E68*H68,2)</f>
        <v>0</v>
      </c>
      <c r="J68" s="174"/>
      <c r="K68" s="175">
        <f>ROUND(E68*J68,2)</f>
        <v>0</v>
      </c>
      <c r="L68" s="175">
        <v>21</v>
      </c>
      <c r="M68" s="175">
        <f>G68*(1+L68/100)</f>
        <v>0</v>
      </c>
      <c r="N68" s="173">
        <v>0</v>
      </c>
      <c r="O68" s="173">
        <f>ROUND(E68*N68,2)</f>
        <v>0</v>
      </c>
      <c r="P68" s="173">
        <v>0</v>
      </c>
      <c r="Q68" s="173">
        <f>ROUND(E68*P68,2)</f>
        <v>0</v>
      </c>
      <c r="R68" s="175"/>
      <c r="S68" s="175" t="s">
        <v>126</v>
      </c>
      <c r="T68" s="176" t="s">
        <v>126</v>
      </c>
      <c r="U68" s="158">
        <v>0.49</v>
      </c>
      <c r="V68" s="158">
        <f>ROUND(E68*U68,2)</f>
        <v>1.94</v>
      </c>
      <c r="W68" s="158"/>
      <c r="X68" s="158" t="s">
        <v>127</v>
      </c>
      <c r="Y68" s="147"/>
      <c r="Z68" s="147"/>
      <c r="AA68" s="147"/>
      <c r="AB68" s="147"/>
      <c r="AC68" s="147"/>
      <c r="AD68" s="147"/>
      <c r="AE68" s="147"/>
      <c r="AF68" s="147"/>
      <c r="AG68" s="147" t="s">
        <v>128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54"/>
      <c r="B69" s="155"/>
      <c r="C69" s="250" t="s">
        <v>310</v>
      </c>
      <c r="D69" s="251"/>
      <c r="E69" s="251"/>
      <c r="F69" s="251"/>
      <c r="G69" s="251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47"/>
      <c r="Z69" s="147"/>
      <c r="AA69" s="147"/>
      <c r="AB69" s="147"/>
      <c r="AC69" s="147"/>
      <c r="AD69" s="147"/>
      <c r="AE69" s="147"/>
      <c r="AF69" s="147"/>
      <c r="AG69" s="147" t="s">
        <v>156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1" x14ac:dyDescent="0.2">
      <c r="A70" s="154"/>
      <c r="B70" s="155"/>
      <c r="C70" s="188" t="s">
        <v>372</v>
      </c>
      <c r="D70" s="160"/>
      <c r="E70" s="161">
        <v>3.96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47"/>
      <c r="Z70" s="147"/>
      <c r="AA70" s="147"/>
      <c r="AB70" s="147"/>
      <c r="AC70" s="147"/>
      <c r="AD70" s="147"/>
      <c r="AE70" s="147"/>
      <c r="AF70" s="147"/>
      <c r="AG70" s="147" t="s">
        <v>130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70">
        <v>41</v>
      </c>
      <c r="B71" s="171" t="s">
        <v>311</v>
      </c>
      <c r="C71" s="187" t="s">
        <v>312</v>
      </c>
      <c r="D71" s="172" t="s">
        <v>160</v>
      </c>
      <c r="E71" s="173">
        <v>55.44</v>
      </c>
      <c r="F71" s="174"/>
      <c r="G71" s="175">
        <f>ROUND(E71*F71,2)</f>
        <v>0</v>
      </c>
      <c r="H71" s="174"/>
      <c r="I71" s="175">
        <f>ROUND(E71*H71,2)</f>
        <v>0</v>
      </c>
      <c r="J71" s="174"/>
      <c r="K71" s="175">
        <f>ROUND(E71*J71,2)</f>
        <v>0</v>
      </c>
      <c r="L71" s="175">
        <v>21</v>
      </c>
      <c r="M71" s="175">
        <f>G71*(1+L71/100)</f>
        <v>0</v>
      </c>
      <c r="N71" s="173">
        <v>0</v>
      </c>
      <c r="O71" s="173">
        <f>ROUND(E71*N71,2)</f>
        <v>0</v>
      </c>
      <c r="P71" s="173">
        <v>0</v>
      </c>
      <c r="Q71" s="173">
        <f>ROUND(E71*P71,2)</f>
        <v>0</v>
      </c>
      <c r="R71" s="175"/>
      <c r="S71" s="175" t="s">
        <v>126</v>
      </c>
      <c r="T71" s="176" t="s">
        <v>126</v>
      </c>
      <c r="U71" s="158">
        <v>0</v>
      </c>
      <c r="V71" s="158">
        <f>ROUND(E71*U71,2)</f>
        <v>0</v>
      </c>
      <c r="W71" s="158"/>
      <c r="X71" s="158" t="s">
        <v>127</v>
      </c>
      <c r="Y71" s="147"/>
      <c r="Z71" s="147"/>
      <c r="AA71" s="147"/>
      <c r="AB71" s="147"/>
      <c r="AC71" s="147"/>
      <c r="AD71" s="147"/>
      <c r="AE71" s="147"/>
      <c r="AF71" s="147"/>
      <c r="AG71" s="147" t="s">
        <v>128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54"/>
      <c r="B72" s="155"/>
      <c r="C72" s="188" t="s">
        <v>373</v>
      </c>
      <c r="D72" s="160"/>
      <c r="E72" s="161">
        <v>55.44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47"/>
      <c r="Z72" s="147"/>
      <c r="AA72" s="147"/>
      <c r="AB72" s="147"/>
      <c r="AC72" s="147"/>
      <c r="AD72" s="147"/>
      <c r="AE72" s="147"/>
      <c r="AF72" s="147"/>
      <c r="AG72" s="147" t="s">
        <v>130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ht="22.5" outlineLevel="1" x14ac:dyDescent="0.2">
      <c r="A73" s="170">
        <v>42</v>
      </c>
      <c r="B73" s="171" t="s">
        <v>313</v>
      </c>
      <c r="C73" s="187" t="s">
        <v>314</v>
      </c>
      <c r="D73" s="172" t="s">
        <v>160</v>
      </c>
      <c r="E73" s="173">
        <v>3.96</v>
      </c>
      <c r="F73" s="174"/>
      <c r="G73" s="175">
        <f>ROUND(E73*F73,2)</f>
        <v>0</v>
      </c>
      <c r="H73" s="174"/>
      <c r="I73" s="175">
        <f>ROUND(E73*H73,2)</f>
        <v>0</v>
      </c>
      <c r="J73" s="174"/>
      <c r="K73" s="175">
        <f>ROUND(E73*J73,2)</f>
        <v>0</v>
      </c>
      <c r="L73" s="175">
        <v>21</v>
      </c>
      <c r="M73" s="175">
        <f>G73*(1+L73/100)</f>
        <v>0</v>
      </c>
      <c r="N73" s="173">
        <v>0</v>
      </c>
      <c r="O73" s="173">
        <f>ROUND(E73*N73,2)</f>
        <v>0</v>
      </c>
      <c r="P73" s="173">
        <v>0</v>
      </c>
      <c r="Q73" s="173">
        <f>ROUND(E73*P73,2)</f>
        <v>0</v>
      </c>
      <c r="R73" s="175"/>
      <c r="S73" s="175" t="s">
        <v>126</v>
      </c>
      <c r="T73" s="176" t="s">
        <v>126</v>
      </c>
      <c r="U73" s="158">
        <v>0</v>
      </c>
      <c r="V73" s="158">
        <f>ROUND(E73*U73,2)</f>
        <v>0</v>
      </c>
      <c r="W73" s="158"/>
      <c r="X73" s="158" t="s">
        <v>127</v>
      </c>
      <c r="Y73" s="147"/>
      <c r="Z73" s="147"/>
      <c r="AA73" s="147"/>
      <c r="AB73" s="147"/>
      <c r="AC73" s="147"/>
      <c r="AD73" s="147"/>
      <c r="AE73" s="147"/>
      <c r="AF73" s="147"/>
      <c r="AG73" s="147" t="s">
        <v>128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x14ac:dyDescent="0.2">
      <c r="A74" s="3"/>
      <c r="B74" s="4"/>
      <c r="C74" s="191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AE74">
        <v>15</v>
      </c>
      <c r="AF74">
        <v>21</v>
      </c>
      <c r="AG74" t="s">
        <v>108</v>
      </c>
    </row>
    <row r="75" spans="1:60" x14ac:dyDescent="0.2">
      <c r="A75" s="150"/>
      <c r="B75" s="151" t="s">
        <v>31</v>
      </c>
      <c r="C75" s="192"/>
      <c r="D75" s="152"/>
      <c r="E75" s="153"/>
      <c r="F75" s="153"/>
      <c r="G75" s="169">
        <f>G8+G41+G44+G57+G63+G65+G67</f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AE75">
        <f>SUMIF(L7:L73,AE74,G7:G73)</f>
        <v>0</v>
      </c>
      <c r="AF75">
        <f>SUMIF(L7:L73,AF74,G7:G73)</f>
        <v>0</v>
      </c>
      <c r="AG75" t="s">
        <v>315</v>
      </c>
    </row>
    <row r="76" spans="1:60" x14ac:dyDescent="0.2">
      <c r="A76" s="3"/>
      <c r="B76" s="4"/>
      <c r="C76" s="191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60" x14ac:dyDescent="0.2">
      <c r="A77" s="3"/>
      <c r="B77" s="4"/>
      <c r="C77" s="191"/>
      <c r="D77" s="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60" x14ac:dyDescent="0.2">
      <c r="A78" s="259" t="s">
        <v>316</v>
      </c>
      <c r="B78" s="259"/>
      <c r="C78" s="260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60" x14ac:dyDescent="0.2">
      <c r="A79" s="261"/>
      <c r="B79" s="262"/>
      <c r="C79" s="263"/>
      <c r="D79" s="262"/>
      <c r="E79" s="262"/>
      <c r="F79" s="262"/>
      <c r="G79" s="26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AG79" t="s">
        <v>317</v>
      </c>
    </row>
    <row r="80" spans="1:60" x14ac:dyDescent="0.2">
      <c r="A80" s="265"/>
      <c r="B80" s="266"/>
      <c r="C80" s="267"/>
      <c r="D80" s="266"/>
      <c r="E80" s="266"/>
      <c r="F80" s="266"/>
      <c r="G80" s="268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33" x14ac:dyDescent="0.2">
      <c r="A81" s="265"/>
      <c r="B81" s="266"/>
      <c r="C81" s="267"/>
      <c r="D81" s="266"/>
      <c r="E81" s="266"/>
      <c r="F81" s="266"/>
      <c r="G81" s="268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33" x14ac:dyDescent="0.2">
      <c r="A82" s="265"/>
      <c r="B82" s="266"/>
      <c r="C82" s="267"/>
      <c r="D82" s="266"/>
      <c r="E82" s="266"/>
      <c r="F82" s="266"/>
      <c r="G82" s="268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33" x14ac:dyDescent="0.2">
      <c r="A83" s="269"/>
      <c r="B83" s="270"/>
      <c r="C83" s="271"/>
      <c r="D83" s="270"/>
      <c r="E83" s="270"/>
      <c r="F83" s="270"/>
      <c r="G83" s="27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33" x14ac:dyDescent="0.2">
      <c r="A84" s="3"/>
      <c r="B84" s="4"/>
      <c r="C84" s="191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33" x14ac:dyDescent="0.2">
      <c r="C85" s="193"/>
      <c r="D85" s="10"/>
      <c r="AG85" t="s">
        <v>318</v>
      </c>
    </row>
    <row r="86" spans="1:33" x14ac:dyDescent="0.2">
      <c r="D86" s="10"/>
    </row>
    <row r="87" spans="1:33" x14ac:dyDescent="0.2">
      <c r="D87" s="10"/>
    </row>
    <row r="88" spans="1:33" x14ac:dyDescent="0.2">
      <c r="D88" s="10"/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9">
    <mergeCell ref="A79:G83"/>
    <mergeCell ref="C21:G21"/>
    <mergeCell ref="C56:G56"/>
    <mergeCell ref="C69:G69"/>
    <mergeCell ref="A1:G1"/>
    <mergeCell ref="C2:G2"/>
    <mergeCell ref="C3:G3"/>
    <mergeCell ref="C4:G4"/>
    <mergeCell ref="A78:C78"/>
  </mergeCells>
  <pageMargins left="0.59055118110236204" right="0.196850393700787" top="0.78740157499999996" bottom="0.78740157499999996" header="0.3" footer="0.3"/>
  <pageSetup paperSize="9" orientation="landscape" horizontalDpi="4294967294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3948-AC0C-4F1D-8ABE-187677B3B2E2}">
  <sheetPr>
    <outlinePr summaryBelow="0"/>
  </sheetPr>
  <dimension ref="A1:BH5000"/>
  <sheetViews>
    <sheetView workbookViewId="0">
      <pane xSplit="1" topLeftCell="B1" activePane="topRight" state="frozen"/>
      <selection activeCell="A8" sqref="A8"/>
      <selection pane="topRight" sqref="A1:G1"/>
    </sheetView>
  </sheetViews>
  <sheetFormatPr defaultRowHeight="12.75" outlineLevelRow="1" x14ac:dyDescent="0.2"/>
  <cols>
    <col min="1" max="1" width="3.42578125" customWidth="1"/>
    <col min="2" max="2" width="12.7109375" style="121" customWidth="1"/>
    <col min="3" max="3" width="38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96</v>
      </c>
    </row>
    <row r="2" spans="1:60" ht="25.15" customHeight="1" x14ac:dyDescent="0.2">
      <c r="A2" s="139" t="s">
        <v>8</v>
      </c>
      <c r="B2" s="49" t="s">
        <v>43</v>
      </c>
      <c r="C2" s="253" t="s">
        <v>44</v>
      </c>
      <c r="D2" s="254"/>
      <c r="E2" s="254"/>
      <c r="F2" s="254"/>
      <c r="G2" s="255"/>
      <c r="AG2" t="s">
        <v>97</v>
      </c>
    </row>
    <row r="3" spans="1:60" ht="25.15" customHeight="1" x14ac:dyDescent="0.2">
      <c r="A3" s="139" t="s">
        <v>9</v>
      </c>
      <c r="B3" s="49" t="s">
        <v>51</v>
      </c>
      <c r="C3" s="253" t="s">
        <v>52</v>
      </c>
      <c r="D3" s="254"/>
      <c r="E3" s="254"/>
      <c r="F3" s="254"/>
      <c r="G3" s="255"/>
      <c r="AC3" s="121" t="s">
        <v>97</v>
      </c>
      <c r="AG3" t="s">
        <v>98</v>
      </c>
    </row>
    <row r="4" spans="1:60" ht="25.15" customHeight="1" x14ac:dyDescent="0.2">
      <c r="A4" s="140" t="s">
        <v>10</v>
      </c>
      <c r="B4" s="141" t="s">
        <v>48</v>
      </c>
      <c r="C4" s="256" t="s">
        <v>52</v>
      </c>
      <c r="D4" s="257"/>
      <c r="E4" s="257"/>
      <c r="F4" s="257"/>
      <c r="G4" s="258"/>
      <c r="AG4" t="s">
        <v>99</v>
      </c>
    </row>
    <row r="5" spans="1:60" x14ac:dyDescent="0.2">
      <c r="D5" s="10"/>
    </row>
    <row r="6" spans="1:60" ht="38.25" x14ac:dyDescent="0.2">
      <c r="A6" s="143" t="s">
        <v>100</v>
      </c>
      <c r="B6" s="145" t="s">
        <v>101</v>
      </c>
      <c r="C6" s="145" t="s">
        <v>102</v>
      </c>
      <c r="D6" s="144" t="s">
        <v>103</v>
      </c>
      <c r="E6" s="143" t="s">
        <v>104</v>
      </c>
      <c r="F6" s="142" t="s">
        <v>105</v>
      </c>
      <c r="G6" s="143" t="s">
        <v>31</v>
      </c>
      <c r="H6" s="146" t="s">
        <v>32</v>
      </c>
      <c r="I6" s="146" t="s">
        <v>106</v>
      </c>
      <c r="J6" s="146" t="s">
        <v>33</v>
      </c>
      <c r="K6" s="146" t="s">
        <v>107</v>
      </c>
      <c r="L6" s="146" t="s">
        <v>108</v>
      </c>
      <c r="M6" s="146" t="s">
        <v>109</v>
      </c>
      <c r="N6" s="146" t="s">
        <v>110</v>
      </c>
      <c r="O6" s="146" t="s">
        <v>111</v>
      </c>
      <c r="P6" s="146" t="s">
        <v>112</v>
      </c>
      <c r="Q6" s="146" t="s">
        <v>113</v>
      </c>
      <c r="R6" s="146" t="s">
        <v>114</v>
      </c>
      <c r="S6" s="146" t="s">
        <v>115</v>
      </c>
      <c r="T6" s="146" t="s">
        <v>116</v>
      </c>
      <c r="U6" s="146" t="s">
        <v>117</v>
      </c>
      <c r="V6" s="146" t="s">
        <v>118</v>
      </c>
      <c r="W6" s="146" t="s">
        <v>119</v>
      </c>
      <c r="X6" s="146" t="s">
        <v>120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3" t="s">
        <v>121</v>
      </c>
      <c r="B8" s="164" t="s">
        <v>48</v>
      </c>
      <c r="C8" s="186" t="s">
        <v>70</v>
      </c>
      <c r="D8" s="165"/>
      <c r="E8" s="166"/>
      <c r="F8" s="167"/>
      <c r="G8" s="167">
        <f>SUMIF(AG9:AG29,"&lt;&gt;NOR",G9:G29)</f>
        <v>0</v>
      </c>
      <c r="H8" s="167"/>
      <c r="I8" s="167">
        <f>SUM(I9:I29)</f>
        <v>0</v>
      </c>
      <c r="J8" s="167"/>
      <c r="K8" s="167">
        <f>SUM(K9:K29)</f>
        <v>0</v>
      </c>
      <c r="L8" s="167"/>
      <c r="M8" s="167">
        <f>SUM(M9:M29)</f>
        <v>0</v>
      </c>
      <c r="N8" s="166"/>
      <c r="O8" s="166">
        <f>SUM(O9:O29)</f>
        <v>109.96</v>
      </c>
      <c r="P8" s="166"/>
      <c r="Q8" s="166">
        <f>SUM(Q9:Q29)</f>
        <v>11.98</v>
      </c>
      <c r="R8" s="167"/>
      <c r="S8" s="167"/>
      <c r="T8" s="168"/>
      <c r="U8" s="162"/>
      <c r="V8" s="162">
        <f>SUM(V9:V29)</f>
        <v>224.12</v>
      </c>
      <c r="W8" s="162"/>
      <c r="X8" s="162"/>
      <c r="AG8" t="s">
        <v>122</v>
      </c>
    </row>
    <row r="9" spans="1:60" outlineLevel="1" x14ac:dyDescent="0.2">
      <c r="A9" s="170">
        <v>1</v>
      </c>
      <c r="B9" s="171" t="s">
        <v>123</v>
      </c>
      <c r="C9" s="187" t="s">
        <v>124</v>
      </c>
      <c r="D9" s="172" t="s">
        <v>125</v>
      </c>
      <c r="E9" s="173">
        <v>10.416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/>
      <c r="S9" s="175" t="s">
        <v>126</v>
      </c>
      <c r="T9" s="176" t="s">
        <v>126</v>
      </c>
      <c r="U9" s="158">
        <v>0.01</v>
      </c>
      <c r="V9" s="158">
        <f>ROUND(E9*U9,2)</f>
        <v>0.1</v>
      </c>
      <c r="W9" s="158"/>
      <c r="X9" s="158" t="s">
        <v>127</v>
      </c>
      <c r="Y9" s="147"/>
      <c r="Z9" s="147"/>
      <c r="AA9" s="147"/>
      <c r="AB9" s="147"/>
      <c r="AC9" s="147"/>
      <c r="AD9" s="147"/>
      <c r="AE9" s="147"/>
      <c r="AF9" s="147"/>
      <c r="AG9" s="147" t="s">
        <v>128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188" t="s">
        <v>374</v>
      </c>
      <c r="D10" s="160"/>
      <c r="E10" s="161">
        <v>4.6559999999999997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47"/>
      <c r="Z10" s="147"/>
      <c r="AA10" s="147"/>
      <c r="AB10" s="147"/>
      <c r="AC10" s="147"/>
      <c r="AD10" s="147"/>
      <c r="AE10" s="147"/>
      <c r="AF10" s="147"/>
      <c r="AG10" s="147" t="s">
        <v>130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54"/>
      <c r="B11" s="155"/>
      <c r="C11" s="188" t="s">
        <v>375</v>
      </c>
      <c r="D11" s="160"/>
      <c r="E11" s="161">
        <v>5.76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47"/>
      <c r="Z11" s="147"/>
      <c r="AA11" s="147"/>
      <c r="AB11" s="147"/>
      <c r="AC11" s="147"/>
      <c r="AD11" s="147"/>
      <c r="AE11" s="147"/>
      <c r="AF11" s="147"/>
      <c r="AG11" s="147" t="s">
        <v>130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0">
        <v>2</v>
      </c>
      <c r="B12" s="171" t="s">
        <v>376</v>
      </c>
      <c r="C12" s="187" t="s">
        <v>377</v>
      </c>
      <c r="D12" s="172" t="s">
        <v>172</v>
      </c>
      <c r="E12" s="173">
        <v>86.8</v>
      </c>
      <c r="F12" s="174"/>
      <c r="G12" s="175">
        <f>ROUND(E12*F12,2)</f>
        <v>0</v>
      </c>
      <c r="H12" s="174"/>
      <c r="I12" s="175">
        <f>ROUND(E12*H12,2)</f>
        <v>0</v>
      </c>
      <c r="J12" s="174"/>
      <c r="K12" s="175">
        <f>ROUND(E12*J12,2)</f>
        <v>0</v>
      </c>
      <c r="L12" s="175">
        <v>21</v>
      </c>
      <c r="M12" s="175">
        <f>G12*(1+L12/100)</f>
        <v>0</v>
      </c>
      <c r="N12" s="173">
        <v>0</v>
      </c>
      <c r="O12" s="173">
        <f>ROUND(E12*N12,2)</f>
        <v>0</v>
      </c>
      <c r="P12" s="173">
        <v>0.13800000000000001</v>
      </c>
      <c r="Q12" s="173">
        <f>ROUND(E12*P12,2)</f>
        <v>11.98</v>
      </c>
      <c r="R12" s="175"/>
      <c r="S12" s="175" t="s">
        <v>189</v>
      </c>
      <c r="T12" s="176" t="s">
        <v>276</v>
      </c>
      <c r="U12" s="158">
        <v>0.16</v>
      </c>
      <c r="V12" s="158">
        <f>ROUND(E12*U12,2)</f>
        <v>13.89</v>
      </c>
      <c r="W12" s="158"/>
      <c r="X12" s="158" t="s">
        <v>127</v>
      </c>
      <c r="Y12" s="147"/>
      <c r="Z12" s="147"/>
      <c r="AA12" s="147"/>
      <c r="AB12" s="147"/>
      <c r="AC12" s="147"/>
      <c r="AD12" s="147"/>
      <c r="AE12" s="147"/>
      <c r="AF12" s="147"/>
      <c r="AG12" s="147" t="s">
        <v>128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54"/>
      <c r="B13" s="155"/>
      <c r="C13" s="188" t="s">
        <v>378</v>
      </c>
      <c r="D13" s="160"/>
      <c r="E13" s="161">
        <v>38.799999999999997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47"/>
      <c r="Z13" s="147"/>
      <c r="AA13" s="147"/>
      <c r="AB13" s="147"/>
      <c r="AC13" s="147"/>
      <c r="AD13" s="147"/>
      <c r="AE13" s="147"/>
      <c r="AF13" s="147"/>
      <c r="AG13" s="147" t="s">
        <v>130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54"/>
      <c r="B14" s="155"/>
      <c r="C14" s="188" t="s">
        <v>379</v>
      </c>
      <c r="D14" s="160"/>
      <c r="E14" s="161">
        <v>48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47"/>
      <c r="Z14" s="147"/>
      <c r="AA14" s="147"/>
      <c r="AB14" s="147"/>
      <c r="AC14" s="147"/>
      <c r="AD14" s="147"/>
      <c r="AE14" s="147"/>
      <c r="AF14" s="147"/>
      <c r="AG14" s="147" t="s">
        <v>130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22.5" outlineLevel="1" x14ac:dyDescent="0.2">
      <c r="A15" s="170">
        <v>3</v>
      </c>
      <c r="B15" s="171" t="s">
        <v>132</v>
      </c>
      <c r="C15" s="187" t="s">
        <v>133</v>
      </c>
      <c r="D15" s="172" t="s">
        <v>125</v>
      </c>
      <c r="E15" s="173">
        <v>118.47</v>
      </c>
      <c r="F15" s="174"/>
      <c r="G15" s="175">
        <f>ROUND(E15*F15,2)</f>
        <v>0</v>
      </c>
      <c r="H15" s="174"/>
      <c r="I15" s="175">
        <f>ROUND(E15*H15,2)</f>
        <v>0</v>
      </c>
      <c r="J15" s="174"/>
      <c r="K15" s="175">
        <f>ROUND(E15*J15,2)</f>
        <v>0</v>
      </c>
      <c r="L15" s="175">
        <v>21</v>
      </c>
      <c r="M15" s="175">
        <f>G15*(1+L15/100)</f>
        <v>0</v>
      </c>
      <c r="N15" s="173">
        <v>0</v>
      </c>
      <c r="O15" s="173">
        <f>ROUND(E15*N15,2)</f>
        <v>0</v>
      </c>
      <c r="P15" s="173">
        <v>0</v>
      </c>
      <c r="Q15" s="173">
        <f>ROUND(E15*P15,2)</f>
        <v>0</v>
      </c>
      <c r="R15" s="175"/>
      <c r="S15" s="175" t="s">
        <v>126</v>
      </c>
      <c r="T15" s="176" t="s">
        <v>126</v>
      </c>
      <c r="U15" s="158">
        <v>0.22</v>
      </c>
      <c r="V15" s="158">
        <f>ROUND(E15*U15,2)</f>
        <v>26.06</v>
      </c>
      <c r="W15" s="158"/>
      <c r="X15" s="158" t="s">
        <v>127</v>
      </c>
      <c r="Y15" s="147"/>
      <c r="Z15" s="147"/>
      <c r="AA15" s="147"/>
      <c r="AB15" s="147"/>
      <c r="AC15" s="147"/>
      <c r="AD15" s="147"/>
      <c r="AE15" s="147"/>
      <c r="AF15" s="147"/>
      <c r="AG15" s="147" t="s">
        <v>128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54"/>
      <c r="B16" s="155"/>
      <c r="C16" s="188" t="s">
        <v>380</v>
      </c>
      <c r="D16" s="160"/>
      <c r="E16" s="161">
        <v>22.58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47"/>
      <c r="Z16" s="147"/>
      <c r="AA16" s="147"/>
      <c r="AB16" s="147"/>
      <c r="AC16" s="147"/>
      <c r="AD16" s="147"/>
      <c r="AE16" s="147"/>
      <c r="AF16" s="147"/>
      <c r="AG16" s="147" t="s">
        <v>130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54"/>
      <c r="B17" s="155"/>
      <c r="C17" s="188" t="s">
        <v>381</v>
      </c>
      <c r="D17" s="160"/>
      <c r="E17" s="161">
        <v>12.04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47"/>
      <c r="Z17" s="147"/>
      <c r="AA17" s="147"/>
      <c r="AB17" s="147"/>
      <c r="AC17" s="147"/>
      <c r="AD17" s="147"/>
      <c r="AE17" s="147"/>
      <c r="AF17" s="147"/>
      <c r="AG17" s="147" t="s">
        <v>130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54"/>
      <c r="B18" s="155"/>
      <c r="C18" s="188" t="s">
        <v>382</v>
      </c>
      <c r="D18" s="160"/>
      <c r="E18" s="161">
        <v>83.85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47"/>
      <c r="Z18" s="147"/>
      <c r="AA18" s="147"/>
      <c r="AB18" s="147"/>
      <c r="AC18" s="147"/>
      <c r="AD18" s="147"/>
      <c r="AE18" s="147"/>
      <c r="AF18" s="147"/>
      <c r="AG18" s="147" t="s">
        <v>130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7">
        <v>4</v>
      </c>
      <c r="B19" s="178" t="s">
        <v>141</v>
      </c>
      <c r="C19" s="189" t="s">
        <v>142</v>
      </c>
      <c r="D19" s="179" t="s">
        <v>125</v>
      </c>
      <c r="E19" s="180">
        <v>118.47</v>
      </c>
      <c r="F19" s="181"/>
      <c r="G19" s="182">
        <f>ROUND(E19*F19,2)</f>
        <v>0</v>
      </c>
      <c r="H19" s="181"/>
      <c r="I19" s="182">
        <f>ROUND(E19*H19,2)</f>
        <v>0</v>
      </c>
      <c r="J19" s="181"/>
      <c r="K19" s="182">
        <f>ROUND(E19*J19,2)</f>
        <v>0</v>
      </c>
      <c r="L19" s="182">
        <v>21</v>
      </c>
      <c r="M19" s="182">
        <f>G19*(1+L19/100)</f>
        <v>0</v>
      </c>
      <c r="N19" s="180">
        <v>0</v>
      </c>
      <c r="O19" s="180">
        <f>ROUND(E19*N19,2)</f>
        <v>0</v>
      </c>
      <c r="P19" s="180">
        <v>0</v>
      </c>
      <c r="Q19" s="180">
        <f>ROUND(E19*P19,2)</f>
        <v>0</v>
      </c>
      <c r="R19" s="182"/>
      <c r="S19" s="182" t="s">
        <v>126</v>
      </c>
      <c r="T19" s="183" t="s">
        <v>126</v>
      </c>
      <c r="U19" s="158">
        <v>0.65200000000000002</v>
      </c>
      <c r="V19" s="158">
        <f>ROUND(E19*U19,2)</f>
        <v>77.239999999999995</v>
      </c>
      <c r="W19" s="158"/>
      <c r="X19" s="158" t="s">
        <v>127</v>
      </c>
      <c r="Y19" s="147"/>
      <c r="Z19" s="147"/>
      <c r="AA19" s="147"/>
      <c r="AB19" s="147"/>
      <c r="AC19" s="147"/>
      <c r="AD19" s="147"/>
      <c r="AE19" s="147"/>
      <c r="AF19" s="147"/>
      <c r="AG19" s="147" t="s">
        <v>128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2.5" outlineLevel="1" x14ac:dyDescent="0.2">
      <c r="A20" s="177">
        <v>5</v>
      </c>
      <c r="B20" s="178" t="s">
        <v>143</v>
      </c>
      <c r="C20" s="189" t="s">
        <v>144</v>
      </c>
      <c r="D20" s="179" t="s">
        <v>125</v>
      </c>
      <c r="E20" s="180">
        <v>118.47</v>
      </c>
      <c r="F20" s="181"/>
      <c r="G20" s="182">
        <f>ROUND(E20*F20,2)</f>
        <v>0</v>
      </c>
      <c r="H20" s="181"/>
      <c r="I20" s="182">
        <f>ROUND(E20*H20,2)</f>
        <v>0</v>
      </c>
      <c r="J20" s="181"/>
      <c r="K20" s="182">
        <f>ROUND(E20*J20,2)</f>
        <v>0</v>
      </c>
      <c r="L20" s="182">
        <v>21</v>
      </c>
      <c r="M20" s="182">
        <f>G20*(1+L20/100)</f>
        <v>0</v>
      </c>
      <c r="N20" s="180">
        <v>0</v>
      </c>
      <c r="O20" s="180">
        <f>ROUND(E20*N20,2)</f>
        <v>0</v>
      </c>
      <c r="P20" s="180">
        <v>0</v>
      </c>
      <c r="Q20" s="180">
        <f>ROUND(E20*P20,2)</f>
        <v>0</v>
      </c>
      <c r="R20" s="182"/>
      <c r="S20" s="182" t="s">
        <v>126</v>
      </c>
      <c r="T20" s="183" t="s">
        <v>126</v>
      </c>
      <c r="U20" s="158">
        <v>0.01</v>
      </c>
      <c r="V20" s="158">
        <f>ROUND(E20*U20,2)</f>
        <v>1.18</v>
      </c>
      <c r="W20" s="158"/>
      <c r="X20" s="158" t="s">
        <v>127</v>
      </c>
      <c r="Y20" s="147"/>
      <c r="Z20" s="147"/>
      <c r="AA20" s="147"/>
      <c r="AB20" s="147"/>
      <c r="AC20" s="147"/>
      <c r="AD20" s="147"/>
      <c r="AE20" s="147"/>
      <c r="AF20" s="147"/>
      <c r="AG20" s="147" t="s">
        <v>128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7">
        <v>6</v>
      </c>
      <c r="B21" s="178" t="s">
        <v>147</v>
      </c>
      <c r="C21" s="189" t="s">
        <v>148</v>
      </c>
      <c r="D21" s="179" t="s">
        <v>125</v>
      </c>
      <c r="E21" s="180">
        <v>592.35</v>
      </c>
      <c r="F21" s="181"/>
      <c r="G21" s="182">
        <f>ROUND(E21*F21,2)</f>
        <v>0</v>
      </c>
      <c r="H21" s="181"/>
      <c r="I21" s="182">
        <f>ROUND(E21*H21,2)</f>
        <v>0</v>
      </c>
      <c r="J21" s="181"/>
      <c r="K21" s="182">
        <f>ROUND(E21*J21,2)</f>
        <v>0</v>
      </c>
      <c r="L21" s="182">
        <v>21</v>
      </c>
      <c r="M21" s="182">
        <f>G21*(1+L21/100)</f>
        <v>0</v>
      </c>
      <c r="N21" s="180">
        <v>0</v>
      </c>
      <c r="O21" s="180">
        <f>ROUND(E21*N21,2)</f>
        <v>0</v>
      </c>
      <c r="P21" s="180">
        <v>0</v>
      </c>
      <c r="Q21" s="180">
        <f>ROUND(E21*P21,2)</f>
        <v>0</v>
      </c>
      <c r="R21" s="182"/>
      <c r="S21" s="182" t="s">
        <v>126</v>
      </c>
      <c r="T21" s="183" t="s">
        <v>126</v>
      </c>
      <c r="U21" s="158">
        <v>0</v>
      </c>
      <c r="V21" s="158">
        <f>ROUND(E21*U21,2)</f>
        <v>0</v>
      </c>
      <c r="W21" s="158"/>
      <c r="X21" s="158" t="s">
        <v>127</v>
      </c>
      <c r="Y21" s="147"/>
      <c r="Z21" s="147"/>
      <c r="AA21" s="147"/>
      <c r="AB21" s="147"/>
      <c r="AC21" s="147"/>
      <c r="AD21" s="147"/>
      <c r="AE21" s="147"/>
      <c r="AF21" s="147"/>
      <c r="AG21" s="147" t="s">
        <v>128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77">
        <v>7</v>
      </c>
      <c r="B22" s="178" t="s">
        <v>149</v>
      </c>
      <c r="C22" s="189" t="s">
        <v>150</v>
      </c>
      <c r="D22" s="179" t="s">
        <v>125</v>
      </c>
      <c r="E22" s="180">
        <v>118.47</v>
      </c>
      <c r="F22" s="181"/>
      <c r="G22" s="182">
        <f>ROUND(E22*F22,2)</f>
        <v>0</v>
      </c>
      <c r="H22" s="181"/>
      <c r="I22" s="182">
        <f>ROUND(E22*H22,2)</f>
        <v>0</v>
      </c>
      <c r="J22" s="181"/>
      <c r="K22" s="182">
        <f>ROUND(E22*J22,2)</f>
        <v>0</v>
      </c>
      <c r="L22" s="182">
        <v>21</v>
      </c>
      <c r="M22" s="182">
        <f>G22*(1+L22/100)</f>
        <v>0</v>
      </c>
      <c r="N22" s="180">
        <v>0</v>
      </c>
      <c r="O22" s="180">
        <f>ROUND(E22*N22,2)</f>
        <v>0</v>
      </c>
      <c r="P22" s="180">
        <v>0</v>
      </c>
      <c r="Q22" s="180">
        <f>ROUND(E22*P22,2)</f>
        <v>0</v>
      </c>
      <c r="R22" s="182"/>
      <c r="S22" s="182" t="s">
        <v>126</v>
      </c>
      <c r="T22" s="183" t="s">
        <v>126</v>
      </c>
      <c r="U22" s="158">
        <v>8.9999999999999993E-3</v>
      </c>
      <c r="V22" s="158">
        <f>ROUND(E22*U22,2)</f>
        <v>1.07</v>
      </c>
      <c r="W22" s="158"/>
      <c r="X22" s="158" t="s">
        <v>127</v>
      </c>
      <c r="Y22" s="147"/>
      <c r="Z22" s="147"/>
      <c r="AA22" s="147"/>
      <c r="AB22" s="147"/>
      <c r="AC22" s="147"/>
      <c r="AD22" s="147"/>
      <c r="AE22" s="147"/>
      <c r="AF22" s="147"/>
      <c r="AG22" s="147" t="s">
        <v>128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0">
        <v>8</v>
      </c>
      <c r="B23" s="171" t="s">
        <v>170</v>
      </c>
      <c r="C23" s="187" t="s">
        <v>171</v>
      </c>
      <c r="D23" s="172" t="s">
        <v>172</v>
      </c>
      <c r="E23" s="173">
        <v>86.8</v>
      </c>
      <c r="F23" s="174"/>
      <c r="G23" s="175">
        <f>ROUND(E23*F23,2)</f>
        <v>0</v>
      </c>
      <c r="H23" s="174"/>
      <c r="I23" s="175">
        <f>ROUND(E23*H23,2)</f>
        <v>0</v>
      </c>
      <c r="J23" s="174"/>
      <c r="K23" s="175">
        <f>ROUND(E23*J23,2)</f>
        <v>0</v>
      </c>
      <c r="L23" s="175">
        <v>21</v>
      </c>
      <c r="M23" s="175">
        <f>G23*(1+L23/100)</f>
        <v>0</v>
      </c>
      <c r="N23" s="173">
        <v>0</v>
      </c>
      <c r="O23" s="173">
        <f>ROUND(E23*N23,2)</f>
        <v>0</v>
      </c>
      <c r="P23" s="173">
        <v>0</v>
      </c>
      <c r="Q23" s="173">
        <f>ROUND(E23*P23,2)</f>
        <v>0</v>
      </c>
      <c r="R23" s="175"/>
      <c r="S23" s="175" t="s">
        <v>126</v>
      </c>
      <c r="T23" s="176" t="s">
        <v>126</v>
      </c>
      <c r="U23" s="158">
        <v>0.02</v>
      </c>
      <c r="V23" s="158">
        <f>ROUND(E23*U23,2)</f>
        <v>1.74</v>
      </c>
      <c r="W23" s="158"/>
      <c r="X23" s="158" t="s">
        <v>127</v>
      </c>
      <c r="Y23" s="147"/>
      <c r="Z23" s="147"/>
      <c r="AA23" s="147"/>
      <c r="AB23" s="147"/>
      <c r="AC23" s="147"/>
      <c r="AD23" s="147"/>
      <c r="AE23" s="147"/>
      <c r="AF23" s="147"/>
      <c r="AG23" s="147" t="s">
        <v>128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54"/>
      <c r="B24" s="155"/>
      <c r="C24" s="188" t="s">
        <v>383</v>
      </c>
      <c r="D24" s="160"/>
      <c r="E24" s="161">
        <v>86.8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47"/>
      <c r="Z24" s="147"/>
      <c r="AA24" s="147"/>
      <c r="AB24" s="147"/>
      <c r="AC24" s="147"/>
      <c r="AD24" s="147"/>
      <c r="AE24" s="147"/>
      <c r="AF24" s="147"/>
      <c r="AG24" s="147" t="s">
        <v>130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77">
        <v>9</v>
      </c>
      <c r="B25" s="178" t="s">
        <v>151</v>
      </c>
      <c r="C25" s="189" t="s">
        <v>152</v>
      </c>
      <c r="D25" s="179" t="s">
        <v>125</v>
      </c>
      <c r="E25" s="180">
        <v>118.47</v>
      </c>
      <c r="F25" s="181"/>
      <c r="G25" s="182">
        <f>ROUND(E25*F25,2)</f>
        <v>0</v>
      </c>
      <c r="H25" s="181"/>
      <c r="I25" s="182">
        <f>ROUND(E25*H25,2)</f>
        <v>0</v>
      </c>
      <c r="J25" s="181"/>
      <c r="K25" s="182">
        <f>ROUND(E25*J25,2)</f>
        <v>0</v>
      </c>
      <c r="L25" s="182">
        <v>21</v>
      </c>
      <c r="M25" s="182">
        <f>G25*(1+L25/100)</f>
        <v>0</v>
      </c>
      <c r="N25" s="180">
        <v>0</v>
      </c>
      <c r="O25" s="180">
        <f>ROUND(E25*N25,2)</f>
        <v>0</v>
      </c>
      <c r="P25" s="180">
        <v>0</v>
      </c>
      <c r="Q25" s="180">
        <f>ROUND(E25*P25,2)</f>
        <v>0</v>
      </c>
      <c r="R25" s="182"/>
      <c r="S25" s="182" t="s">
        <v>126</v>
      </c>
      <c r="T25" s="183" t="s">
        <v>126</v>
      </c>
      <c r="U25" s="158">
        <v>0</v>
      </c>
      <c r="V25" s="158">
        <f>ROUND(E25*U25,2)</f>
        <v>0</v>
      </c>
      <c r="W25" s="158"/>
      <c r="X25" s="158" t="s">
        <v>127</v>
      </c>
      <c r="Y25" s="147"/>
      <c r="Z25" s="147"/>
      <c r="AA25" s="147"/>
      <c r="AB25" s="147"/>
      <c r="AC25" s="147"/>
      <c r="AD25" s="147"/>
      <c r="AE25" s="147"/>
      <c r="AF25" s="147"/>
      <c r="AG25" s="147" t="s">
        <v>128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1" x14ac:dyDescent="0.2">
      <c r="A26" s="170">
        <v>10</v>
      </c>
      <c r="B26" s="171" t="s">
        <v>384</v>
      </c>
      <c r="C26" s="187" t="s">
        <v>385</v>
      </c>
      <c r="D26" s="172" t="s">
        <v>125</v>
      </c>
      <c r="E26" s="173">
        <v>64.680000000000007</v>
      </c>
      <c r="F26" s="174"/>
      <c r="G26" s="175">
        <f>ROUND(E26*F26,2)</f>
        <v>0</v>
      </c>
      <c r="H26" s="174"/>
      <c r="I26" s="175">
        <f>ROUND(E26*H26,2)</f>
        <v>0</v>
      </c>
      <c r="J26" s="174"/>
      <c r="K26" s="175">
        <f>ROUND(E26*J26,2)</f>
        <v>0</v>
      </c>
      <c r="L26" s="175">
        <v>21</v>
      </c>
      <c r="M26" s="175">
        <f>G26*(1+L26/100)</f>
        <v>0</v>
      </c>
      <c r="N26" s="173">
        <v>1.7</v>
      </c>
      <c r="O26" s="173">
        <f>ROUND(E26*N26,2)</f>
        <v>109.96</v>
      </c>
      <c r="P26" s="173">
        <v>0</v>
      </c>
      <c r="Q26" s="173">
        <f>ROUND(E26*P26,2)</f>
        <v>0</v>
      </c>
      <c r="R26" s="175"/>
      <c r="S26" s="175" t="s">
        <v>126</v>
      </c>
      <c r="T26" s="176" t="s">
        <v>126</v>
      </c>
      <c r="U26" s="158">
        <v>1.59</v>
      </c>
      <c r="V26" s="158">
        <f>ROUND(E26*U26,2)</f>
        <v>102.84</v>
      </c>
      <c r="W26" s="158"/>
      <c r="X26" s="158" t="s">
        <v>127</v>
      </c>
      <c r="Y26" s="147"/>
      <c r="Z26" s="147"/>
      <c r="AA26" s="147"/>
      <c r="AB26" s="147"/>
      <c r="AC26" s="147"/>
      <c r="AD26" s="147"/>
      <c r="AE26" s="147"/>
      <c r="AF26" s="147"/>
      <c r="AG26" s="147" t="s">
        <v>128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54"/>
      <c r="B27" s="155"/>
      <c r="C27" s="188" t="s">
        <v>386</v>
      </c>
      <c r="D27" s="160"/>
      <c r="E27" s="161">
        <v>16.829999999999998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47"/>
      <c r="Z27" s="147"/>
      <c r="AA27" s="147"/>
      <c r="AB27" s="147"/>
      <c r="AC27" s="147"/>
      <c r="AD27" s="147"/>
      <c r="AE27" s="147"/>
      <c r="AF27" s="147"/>
      <c r="AG27" s="147" t="s">
        <v>130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54"/>
      <c r="B28" s="155"/>
      <c r="C28" s="188" t="s">
        <v>387</v>
      </c>
      <c r="D28" s="160"/>
      <c r="E28" s="161">
        <v>9.24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47"/>
      <c r="Z28" s="147"/>
      <c r="AA28" s="147"/>
      <c r="AB28" s="147"/>
      <c r="AC28" s="147"/>
      <c r="AD28" s="147"/>
      <c r="AE28" s="147"/>
      <c r="AF28" s="147"/>
      <c r="AG28" s="147" t="s">
        <v>130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54"/>
      <c r="B29" s="155"/>
      <c r="C29" s="188" t="s">
        <v>388</v>
      </c>
      <c r="D29" s="160"/>
      <c r="E29" s="161">
        <v>38.61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47"/>
      <c r="Z29" s="147"/>
      <c r="AA29" s="147"/>
      <c r="AB29" s="147"/>
      <c r="AC29" s="147"/>
      <c r="AD29" s="147"/>
      <c r="AE29" s="147"/>
      <c r="AF29" s="147"/>
      <c r="AG29" s="147" t="s">
        <v>130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x14ac:dyDescent="0.2">
      <c r="A30" s="163" t="s">
        <v>121</v>
      </c>
      <c r="B30" s="164" t="s">
        <v>71</v>
      </c>
      <c r="C30" s="186" t="s">
        <v>72</v>
      </c>
      <c r="D30" s="165"/>
      <c r="E30" s="166"/>
      <c r="F30" s="167"/>
      <c r="G30" s="167">
        <f>SUMIF(AG31:AG39,"&lt;&gt;NOR",G31:G39)</f>
        <v>0</v>
      </c>
      <c r="H30" s="167"/>
      <c r="I30" s="167">
        <f>SUM(I31:I39)</f>
        <v>0</v>
      </c>
      <c r="J30" s="167"/>
      <c r="K30" s="167">
        <f>SUM(K31:K39)</f>
        <v>0</v>
      </c>
      <c r="L30" s="167"/>
      <c r="M30" s="167">
        <f>SUM(M31:M39)</f>
        <v>0</v>
      </c>
      <c r="N30" s="166"/>
      <c r="O30" s="166">
        <f>SUM(O31:O39)</f>
        <v>0.24000000000000002</v>
      </c>
      <c r="P30" s="166"/>
      <c r="Q30" s="166">
        <f>SUM(Q31:Q39)</f>
        <v>0</v>
      </c>
      <c r="R30" s="167"/>
      <c r="S30" s="167"/>
      <c r="T30" s="168"/>
      <c r="U30" s="162"/>
      <c r="V30" s="162">
        <f>SUM(V31:V39)</f>
        <v>37.93</v>
      </c>
      <c r="W30" s="162"/>
      <c r="X30" s="162"/>
      <c r="AG30" t="s">
        <v>122</v>
      </c>
    </row>
    <row r="31" spans="1:60" ht="22.5" outlineLevel="1" x14ac:dyDescent="0.2">
      <c r="A31" s="170">
        <v>11</v>
      </c>
      <c r="B31" s="171" t="s">
        <v>216</v>
      </c>
      <c r="C31" s="187" t="s">
        <v>217</v>
      </c>
      <c r="D31" s="172" t="s">
        <v>209</v>
      </c>
      <c r="E31" s="173">
        <v>195</v>
      </c>
      <c r="F31" s="174"/>
      <c r="G31" s="175">
        <f>ROUND(E31*F31,2)</f>
        <v>0</v>
      </c>
      <c r="H31" s="174"/>
      <c r="I31" s="175">
        <f>ROUND(E31*H31,2)</f>
        <v>0</v>
      </c>
      <c r="J31" s="174"/>
      <c r="K31" s="175">
        <f>ROUND(E31*J31,2)</f>
        <v>0</v>
      </c>
      <c r="L31" s="175">
        <v>21</v>
      </c>
      <c r="M31" s="175">
        <f>G31*(1+L31/100)</f>
        <v>0</v>
      </c>
      <c r="N31" s="173">
        <v>0</v>
      </c>
      <c r="O31" s="173">
        <f>ROUND(E31*N31,2)</f>
        <v>0</v>
      </c>
      <c r="P31" s="173">
        <v>0</v>
      </c>
      <c r="Q31" s="173">
        <f>ROUND(E31*P31,2)</f>
        <v>0</v>
      </c>
      <c r="R31" s="175"/>
      <c r="S31" s="175" t="s">
        <v>126</v>
      </c>
      <c r="T31" s="176" t="s">
        <v>126</v>
      </c>
      <c r="U31" s="158">
        <v>5.5E-2</v>
      </c>
      <c r="V31" s="158">
        <f>ROUND(E31*U31,2)</f>
        <v>10.73</v>
      </c>
      <c r="W31" s="158"/>
      <c r="X31" s="158" t="s">
        <v>127</v>
      </c>
      <c r="Y31" s="147"/>
      <c r="Z31" s="147"/>
      <c r="AA31" s="147"/>
      <c r="AB31" s="147"/>
      <c r="AC31" s="147"/>
      <c r="AD31" s="147"/>
      <c r="AE31" s="147"/>
      <c r="AF31" s="147"/>
      <c r="AG31" s="147" t="s">
        <v>128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54"/>
      <c r="B32" s="155"/>
      <c r="C32" s="188" t="s">
        <v>389</v>
      </c>
      <c r="D32" s="160"/>
      <c r="E32" s="161">
        <v>195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47"/>
      <c r="Z32" s="147"/>
      <c r="AA32" s="147"/>
      <c r="AB32" s="147"/>
      <c r="AC32" s="147"/>
      <c r="AD32" s="147"/>
      <c r="AE32" s="147"/>
      <c r="AF32" s="147"/>
      <c r="AG32" s="147" t="s">
        <v>130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70">
        <v>12</v>
      </c>
      <c r="B33" s="171" t="s">
        <v>227</v>
      </c>
      <c r="C33" s="187" t="s">
        <v>228</v>
      </c>
      <c r="D33" s="172" t="s">
        <v>209</v>
      </c>
      <c r="E33" s="173">
        <v>200.85</v>
      </c>
      <c r="F33" s="174"/>
      <c r="G33" s="175">
        <f>ROUND(E33*F33,2)</f>
        <v>0</v>
      </c>
      <c r="H33" s="174"/>
      <c r="I33" s="175">
        <f>ROUND(E33*H33,2)</f>
        <v>0</v>
      </c>
      <c r="J33" s="174"/>
      <c r="K33" s="175">
        <f>ROUND(E33*J33,2)</f>
        <v>0</v>
      </c>
      <c r="L33" s="175">
        <v>21</v>
      </c>
      <c r="M33" s="175">
        <f>G33*(1+L33/100)</f>
        <v>0</v>
      </c>
      <c r="N33" s="173">
        <v>4.8000000000000001E-4</v>
      </c>
      <c r="O33" s="173">
        <f>ROUND(E33*N33,2)</f>
        <v>0.1</v>
      </c>
      <c r="P33" s="173">
        <v>0</v>
      </c>
      <c r="Q33" s="173">
        <f>ROUND(E33*P33,2)</f>
        <v>0</v>
      </c>
      <c r="R33" s="175" t="s">
        <v>161</v>
      </c>
      <c r="S33" s="175" t="s">
        <v>126</v>
      </c>
      <c r="T33" s="176" t="s">
        <v>126</v>
      </c>
      <c r="U33" s="158">
        <v>0</v>
      </c>
      <c r="V33" s="158">
        <f>ROUND(E33*U33,2)</f>
        <v>0</v>
      </c>
      <c r="W33" s="158"/>
      <c r="X33" s="158" t="s">
        <v>162</v>
      </c>
      <c r="Y33" s="147"/>
      <c r="Z33" s="147"/>
      <c r="AA33" s="147"/>
      <c r="AB33" s="147"/>
      <c r="AC33" s="147"/>
      <c r="AD33" s="147"/>
      <c r="AE33" s="147"/>
      <c r="AF33" s="147"/>
      <c r="AG33" s="147" t="s">
        <v>163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54"/>
      <c r="B34" s="155"/>
      <c r="C34" s="188" t="s">
        <v>390</v>
      </c>
      <c r="D34" s="160"/>
      <c r="E34" s="161">
        <v>200.85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47"/>
      <c r="Z34" s="147"/>
      <c r="AA34" s="147"/>
      <c r="AB34" s="147"/>
      <c r="AC34" s="147"/>
      <c r="AD34" s="147"/>
      <c r="AE34" s="147"/>
      <c r="AF34" s="147"/>
      <c r="AG34" s="147" t="s">
        <v>130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70">
        <v>13</v>
      </c>
      <c r="B35" s="171" t="s">
        <v>391</v>
      </c>
      <c r="C35" s="187" t="s">
        <v>392</v>
      </c>
      <c r="D35" s="172" t="s">
        <v>172</v>
      </c>
      <c r="E35" s="173">
        <v>362.7</v>
      </c>
      <c r="F35" s="174"/>
      <c r="G35" s="175">
        <f>ROUND(E35*F35,2)</f>
        <v>0</v>
      </c>
      <c r="H35" s="174"/>
      <c r="I35" s="175">
        <f>ROUND(E35*H35,2)</f>
        <v>0</v>
      </c>
      <c r="J35" s="174"/>
      <c r="K35" s="175">
        <f>ROUND(E35*J35,2)</f>
        <v>0</v>
      </c>
      <c r="L35" s="175">
        <v>21</v>
      </c>
      <c r="M35" s="175">
        <f>G35*(1+L35/100)</f>
        <v>0</v>
      </c>
      <c r="N35" s="173">
        <v>1.8000000000000001E-4</v>
      </c>
      <c r="O35" s="173">
        <f>ROUND(E35*N35,2)</f>
        <v>7.0000000000000007E-2</v>
      </c>
      <c r="P35" s="173">
        <v>0</v>
      </c>
      <c r="Q35" s="173">
        <f>ROUND(E35*P35,2)</f>
        <v>0</v>
      </c>
      <c r="R35" s="175"/>
      <c r="S35" s="175" t="s">
        <v>126</v>
      </c>
      <c r="T35" s="176" t="s">
        <v>126</v>
      </c>
      <c r="U35" s="158">
        <v>7.4999999999999997E-2</v>
      </c>
      <c r="V35" s="158">
        <f>ROUND(E35*U35,2)</f>
        <v>27.2</v>
      </c>
      <c r="W35" s="158"/>
      <c r="X35" s="158" t="s">
        <v>127</v>
      </c>
      <c r="Y35" s="147"/>
      <c r="Z35" s="147"/>
      <c r="AA35" s="147"/>
      <c r="AB35" s="147"/>
      <c r="AC35" s="147"/>
      <c r="AD35" s="147"/>
      <c r="AE35" s="147"/>
      <c r="AF35" s="147"/>
      <c r="AG35" s="147" t="s">
        <v>128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54"/>
      <c r="B36" s="155"/>
      <c r="C36" s="188" t="s">
        <v>393</v>
      </c>
      <c r="D36" s="160"/>
      <c r="E36" s="161">
        <v>362.7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47"/>
      <c r="Z36" s="147"/>
      <c r="AA36" s="147"/>
      <c r="AB36" s="147"/>
      <c r="AC36" s="147"/>
      <c r="AD36" s="147"/>
      <c r="AE36" s="147"/>
      <c r="AF36" s="147"/>
      <c r="AG36" s="147" t="s">
        <v>130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70">
        <v>14</v>
      </c>
      <c r="B37" s="171" t="s">
        <v>394</v>
      </c>
      <c r="C37" s="187" t="s">
        <v>395</v>
      </c>
      <c r="D37" s="172" t="s">
        <v>172</v>
      </c>
      <c r="E37" s="173">
        <v>369.95400000000001</v>
      </c>
      <c r="F37" s="174"/>
      <c r="G37" s="175">
        <f>ROUND(E37*F37,2)</f>
        <v>0</v>
      </c>
      <c r="H37" s="174"/>
      <c r="I37" s="175">
        <f>ROUND(E37*H37,2)</f>
        <v>0</v>
      </c>
      <c r="J37" s="174"/>
      <c r="K37" s="175">
        <f>ROUND(E37*J37,2)</f>
        <v>0</v>
      </c>
      <c r="L37" s="175">
        <v>21</v>
      </c>
      <c r="M37" s="175">
        <f>G37*(1+L37/100)</f>
        <v>0</v>
      </c>
      <c r="N37" s="173">
        <v>2.0000000000000001E-4</v>
      </c>
      <c r="O37" s="173">
        <f>ROUND(E37*N37,2)</f>
        <v>7.0000000000000007E-2</v>
      </c>
      <c r="P37" s="173">
        <v>0</v>
      </c>
      <c r="Q37" s="173">
        <f>ROUND(E37*P37,2)</f>
        <v>0</v>
      </c>
      <c r="R37" s="175" t="s">
        <v>161</v>
      </c>
      <c r="S37" s="175" t="s">
        <v>126</v>
      </c>
      <c r="T37" s="176" t="s">
        <v>126</v>
      </c>
      <c r="U37" s="158">
        <v>0</v>
      </c>
      <c r="V37" s="158">
        <f>ROUND(E37*U37,2)</f>
        <v>0</v>
      </c>
      <c r="W37" s="158"/>
      <c r="X37" s="158" t="s">
        <v>162</v>
      </c>
      <c r="Y37" s="147"/>
      <c r="Z37" s="147"/>
      <c r="AA37" s="147"/>
      <c r="AB37" s="147"/>
      <c r="AC37" s="147"/>
      <c r="AD37" s="147"/>
      <c r="AE37" s="147"/>
      <c r="AF37" s="147"/>
      <c r="AG37" s="147" t="s">
        <v>163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54"/>
      <c r="B38" s="155"/>
      <c r="C38" s="188" t="s">
        <v>396</v>
      </c>
      <c r="D38" s="160"/>
      <c r="E38" s="161">
        <v>369.95400000000001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47"/>
      <c r="Z38" s="147"/>
      <c r="AA38" s="147"/>
      <c r="AB38" s="147"/>
      <c r="AC38" s="147"/>
      <c r="AD38" s="147"/>
      <c r="AE38" s="147"/>
      <c r="AF38" s="147"/>
      <c r="AG38" s="147" t="s">
        <v>130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77">
        <v>15</v>
      </c>
      <c r="B39" s="178" t="s">
        <v>397</v>
      </c>
      <c r="C39" s="189" t="s">
        <v>398</v>
      </c>
      <c r="D39" s="179" t="s">
        <v>233</v>
      </c>
      <c r="E39" s="180">
        <v>1</v>
      </c>
      <c r="F39" s="181"/>
      <c r="G39" s="182">
        <f>ROUND(E39*F39,2)</f>
        <v>0</v>
      </c>
      <c r="H39" s="181"/>
      <c r="I39" s="182">
        <f>ROUND(E39*H39,2)</f>
        <v>0</v>
      </c>
      <c r="J39" s="181"/>
      <c r="K39" s="182">
        <f>ROUND(E39*J39,2)</f>
        <v>0</v>
      </c>
      <c r="L39" s="182">
        <v>21</v>
      </c>
      <c r="M39" s="182">
        <f>G39*(1+L39/100)</f>
        <v>0</v>
      </c>
      <c r="N39" s="180">
        <v>0</v>
      </c>
      <c r="O39" s="180">
        <f>ROUND(E39*N39,2)</f>
        <v>0</v>
      </c>
      <c r="P39" s="180">
        <v>0</v>
      </c>
      <c r="Q39" s="180">
        <f>ROUND(E39*P39,2)</f>
        <v>0</v>
      </c>
      <c r="R39" s="182"/>
      <c r="S39" s="182" t="s">
        <v>189</v>
      </c>
      <c r="T39" s="183" t="s">
        <v>126</v>
      </c>
      <c r="U39" s="158">
        <v>0</v>
      </c>
      <c r="V39" s="158">
        <f>ROUND(E39*U39,2)</f>
        <v>0</v>
      </c>
      <c r="W39" s="158"/>
      <c r="X39" s="158" t="s">
        <v>162</v>
      </c>
      <c r="Y39" s="147"/>
      <c r="Z39" s="147"/>
      <c r="AA39" s="147"/>
      <c r="AB39" s="147"/>
      <c r="AC39" s="147"/>
      <c r="AD39" s="147"/>
      <c r="AE39" s="147"/>
      <c r="AF39" s="147"/>
      <c r="AG39" s="147" t="s">
        <v>163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x14ac:dyDescent="0.2">
      <c r="A40" s="163" t="s">
        <v>121</v>
      </c>
      <c r="B40" s="164" t="s">
        <v>75</v>
      </c>
      <c r="C40" s="186" t="s">
        <v>76</v>
      </c>
      <c r="D40" s="165"/>
      <c r="E40" s="166"/>
      <c r="F40" s="167"/>
      <c r="G40" s="167">
        <f>SUMIF(AG41:AG44,"&lt;&gt;NOR",G41:G44)</f>
        <v>0</v>
      </c>
      <c r="H40" s="167"/>
      <c r="I40" s="167">
        <f>SUM(I41:I44)</f>
        <v>0</v>
      </c>
      <c r="J40" s="167"/>
      <c r="K40" s="167">
        <f>SUM(K41:K44)</f>
        <v>0</v>
      </c>
      <c r="L40" s="167"/>
      <c r="M40" s="167">
        <f>SUM(M41:M44)</f>
        <v>0</v>
      </c>
      <c r="N40" s="166"/>
      <c r="O40" s="166">
        <f>SUM(O41:O44)</f>
        <v>37.06</v>
      </c>
      <c r="P40" s="166"/>
      <c r="Q40" s="166">
        <f>SUM(Q41:Q44)</f>
        <v>0</v>
      </c>
      <c r="R40" s="167"/>
      <c r="S40" s="167"/>
      <c r="T40" s="168"/>
      <c r="U40" s="162"/>
      <c r="V40" s="162">
        <f>SUM(V41:V44)</f>
        <v>33.32</v>
      </c>
      <c r="W40" s="162"/>
      <c r="X40" s="162"/>
      <c r="AG40" t="s">
        <v>122</v>
      </c>
    </row>
    <row r="41" spans="1:60" outlineLevel="1" x14ac:dyDescent="0.2">
      <c r="A41" s="170">
        <v>16</v>
      </c>
      <c r="B41" s="171" t="s">
        <v>399</v>
      </c>
      <c r="C41" s="187" t="s">
        <v>400</v>
      </c>
      <c r="D41" s="172" t="s">
        <v>125</v>
      </c>
      <c r="E41" s="173">
        <v>19.600000000000001</v>
      </c>
      <c r="F41" s="174"/>
      <c r="G41" s="175">
        <f>ROUND(E41*F41,2)</f>
        <v>0</v>
      </c>
      <c r="H41" s="174"/>
      <c r="I41" s="175">
        <f>ROUND(E41*H41,2)</f>
        <v>0</v>
      </c>
      <c r="J41" s="174"/>
      <c r="K41" s="175">
        <f>ROUND(E41*J41,2)</f>
        <v>0</v>
      </c>
      <c r="L41" s="175">
        <v>21</v>
      </c>
      <c r="M41" s="175">
        <f>G41*(1+L41/100)</f>
        <v>0</v>
      </c>
      <c r="N41" s="173">
        <v>1.8907700000000001</v>
      </c>
      <c r="O41" s="173">
        <f>ROUND(E41*N41,2)</f>
        <v>37.06</v>
      </c>
      <c r="P41" s="173">
        <v>0</v>
      </c>
      <c r="Q41" s="173">
        <f>ROUND(E41*P41,2)</f>
        <v>0</v>
      </c>
      <c r="R41" s="175"/>
      <c r="S41" s="175" t="s">
        <v>126</v>
      </c>
      <c r="T41" s="176" t="s">
        <v>126</v>
      </c>
      <c r="U41" s="158">
        <v>1.7</v>
      </c>
      <c r="V41" s="158">
        <f>ROUND(E41*U41,2)</f>
        <v>33.32</v>
      </c>
      <c r="W41" s="158"/>
      <c r="X41" s="158" t="s">
        <v>127</v>
      </c>
      <c r="Y41" s="147"/>
      <c r="Z41" s="147"/>
      <c r="AA41" s="147"/>
      <c r="AB41" s="147"/>
      <c r="AC41" s="147"/>
      <c r="AD41" s="147"/>
      <c r="AE41" s="147"/>
      <c r="AF41" s="147"/>
      <c r="AG41" s="147" t="s">
        <v>128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54"/>
      <c r="B42" s="155"/>
      <c r="C42" s="188" t="s">
        <v>401</v>
      </c>
      <c r="D42" s="160"/>
      <c r="E42" s="161">
        <v>5.0999999999999996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47"/>
      <c r="Z42" s="147"/>
      <c r="AA42" s="147"/>
      <c r="AB42" s="147"/>
      <c r="AC42" s="147"/>
      <c r="AD42" s="147"/>
      <c r="AE42" s="147"/>
      <c r="AF42" s="147"/>
      <c r="AG42" s="147" t="s">
        <v>130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54"/>
      <c r="B43" s="155"/>
      <c r="C43" s="188" t="s">
        <v>402</v>
      </c>
      <c r="D43" s="160"/>
      <c r="E43" s="161">
        <v>2.8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47"/>
      <c r="Z43" s="147"/>
      <c r="AA43" s="147"/>
      <c r="AB43" s="147"/>
      <c r="AC43" s="147"/>
      <c r="AD43" s="147"/>
      <c r="AE43" s="147"/>
      <c r="AF43" s="147"/>
      <c r="AG43" s="147" t="s">
        <v>130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54"/>
      <c r="B44" s="155"/>
      <c r="C44" s="188" t="s">
        <v>403</v>
      </c>
      <c r="D44" s="160"/>
      <c r="E44" s="161">
        <v>11.7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47"/>
      <c r="Z44" s="147"/>
      <c r="AA44" s="147"/>
      <c r="AB44" s="147"/>
      <c r="AC44" s="147"/>
      <c r="AD44" s="147"/>
      <c r="AE44" s="147"/>
      <c r="AF44" s="147"/>
      <c r="AG44" s="147" t="s">
        <v>130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x14ac:dyDescent="0.2">
      <c r="A45" s="163" t="s">
        <v>121</v>
      </c>
      <c r="B45" s="164" t="s">
        <v>77</v>
      </c>
      <c r="C45" s="186" t="s">
        <v>78</v>
      </c>
      <c r="D45" s="165"/>
      <c r="E45" s="166"/>
      <c r="F45" s="167"/>
      <c r="G45" s="167">
        <f>SUMIF(AG46:AG49,"&lt;&gt;NOR",G46:G49)</f>
        <v>0</v>
      </c>
      <c r="H45" s="167"/>
      <c r="I45" s="167">
        <f>SUM(I46:I49)</f>
        <v>0</v>
      </c>
      <c r="J45" s="167"/>
      <c r="K45" s="167">
        <f>SUM(K46:K49)</f>
        <v>0</v>
      </c>
      <c r="L45" s="167"/>
      <c r="M45" s="167">
        <f>SUM(M46:M49)</f>
        <v>0</v>
      </c>
      <c r="N45" s="166"/>
      <c r="O45" s="166">
        <f>SUM(O46:O49)</f>
        <v>97.39</v>
      </c>
      <c r="P45" s="166"/>
      <c r="Q45" s="166">
        <f>SUM(Q46:Q49)</f>
        <v>0.88</v>
      </c>
      <c r="R45" s="167"/>
      <c r="S45" s="167"/>
      <c r="T45" s="168"/>
      <c r="U45" s="162"/>
      <c r="V45" s="162">
        <f>SUM(V46:V49)</f>
        <v>45.57</v>
      </c>
      <c r="W45" s="162"/>
      <c r="X45" s="162"/>
      <c r="AG45" t="s">
        <v>122</v>
      </c>
    </row>
    <row r="46" spans="1:60" outlineLevel="1" x14ac:dyDescent="0.2">
      <c r="A46" s="170">
        <v>17</v>
      </c>
      <c r="B46" s="171" t="s">
        <v>404</v>
      </c>
      <c r="C46" s="187" t="s">
        <v>405</v>
      </c>
      <c r="D46" s="172" t="s">
        <v>209</v>
      </c>
      <c r="E46" s="173">
        <v>217</v>
      </c>
      <c r="F46" s="174"/>
      <c r="G46" s="175">
        <f>ROUND(E46*F46,2)</f>
        <v>0</v>
      </c>
      <c r="H46" s="174"/>
      <c r="I46" s="175">
        <f>ROUND(E46*H46,2)</f>
        <v>0</v>
      </c>
      <c r="J46" s="174"/>
      <c r="K46" s="175">
        <f>ROUND(E46*J46,2)</f>
        <v>0</v>
      </c>
      <c r="L46" s="175">
        <v>21</v>
      </c>
      <c r="M46" s="175">
        <f>G46*(1+L46/100)</f>
        <v>0</v>
      </c>
      <c r="N46" s="173">
        <v>0.44575999999999999</v>
      </c>
      <c r="O46" s="173">
        <f>ROUND(E46*N46,2)</f>
        <v>96.73</v>
      </c>
      <c r="P46" s="173">
        <v>0</v>
      </c>
      <c r="Q46" s="173">
        <f>ROUND(E46*P46,2)</f>
        <v>0</v>
      </c>
      <c r="R46" s="175"/>
      <c r="S46" s="175" t="s">
        <v>126</v>
      </c>
      <c r="T46" s="176" t="s">
        <v>126</v>
      </c>
      <c r="U46" s="158">
        <v>0.21</v>
      </c>
      <c r="V46" s="158">
        <f>ROUND(E46*U46,2)</f>
        <v>45.57</v>
      </c>
      <c r="W46" s="158"/>
      <c r="X46" s="158" t="s">
        <v>127</v>
      </c>
      <c r="Y46" s="147"/>
      <c r="Z46" s="147"/>
      <c r="AA46" s="147"/>
      <c r="AB46" s="147"/>
      <c r="AC46" s="147"/>
      <c r="AD46" s="147"/>
      <c r="AE46" s="147"/>
      <c r="AF46" s="147"/>
      <c r="AG46" s="147" t="s">
        <v>128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54"/>
      <c r="B47" s="155"/>
      <c r="C47" s="188" t="s">
        <v>406</v>
      </c>
      <c r="D47" s="160"/>
      <c r="E47" s="161">
        <v>97</v>
      </c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47"/>
      <c r="Z47" s="147"/>
      <c r="AA47" s="147"/>
      <c r="AB47" s="147"/>
      <c r="AC47" s="147"/>
      <c r="AD47" s="147"/>
      <c r="AE47" s="147"/>
      <c r="AF47" s="147"/>
      <c r="AG47" s="147" t="s">
        <v>130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54"/>
      <c r="B48" s="155"/>
      <c r="C48" s="188" t="s">
        <v>407</v>
      </c>
      <c r="D48" s="160"/>
      <c r="E48" s="161">
        <v>120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47"/>
      <c r="Z48" s="147"/>
      <c r="AA48" s="147"/>
      <c r="AB48" s="147"/>
      <c r="AC48" s="147"/>
      <c r="AD48" s="147"/>
      <c r="AE48" s="147"/>
      <c r="AF48" s="147"/>
      <c r="AG48" s="147" t="s">
        <v>130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ht="33.75" outlineLevel="1" x14ac:dyDescent="0.2">
      <c r="A49" s="177">
        <v>18</v>
      </c>
      <c r="B49" s="178" t="s">
        <v>408</v>
      </c>
      <c r="C49" s="189" t="s">
        <v>409</v>
      </c>
      <c r="D49" s="179" t="s">
        <v>172</v>
      </c>
      <c r="E49" s="180">
        <v>1</v>
      </c>
      <c r="F49" s="181"/>
      <c r="G49" s="182">
        <f>ROUND(E49*F49,2)</f>
        <v>0</v>
      </c>
      <c r="H49" s="181"/>
      <c r="I49" s="182">
        <f>ROUND(E49*H49,2)</f>
        <v>0</v>
      </c>
      <c r="J49" s="181"/>
      <c r="K49" s="182">
        <f>ROUND(E49*J49,2)</f>
        <v>0</v>
      </c>
      <c r="L49" s="182">
        <v>21</v>
      </c>
      <c r="M49" s="182">
        <f>G49*(1+L49/100)</f>
        <v>0</v>
      </c>
      <c r="N49" s="180">
        <v>0.65983000000000003</v>
      </c>
      <c r="O49" s="180">
        <f>ROUND(E49*N49,2)</f>
        <v>0.66</v>
      </c>
      <c r="P49" s="180">
        <v>0.88</v>
      </c>
      <c r="Q49" s="180">
        <f>ROUND(E49*P49,2)</f>
        <v>0.88</v>
      </c>
      <c r="R49" s="182"/>
      <c r="S49" s="182" t="s">
        <v>189</v>
      </c>
      <c r="T49" s="183" t="s">
        <v>410</v>
      </c>
      <c r="U49" s="158">
        <v>0</v>
      </c>
      <c r="V49" s="158">
        <f>ROUND(E49*U49,2)</f>
        <v>0</v>
      </c>
      <c r="W49" s="158"/>
      <c r="X49" s="158" t="s">
        <v>411</v>
      </c>
      <c r="Y49" s="147"/>
      <c r="Z49" s="147"/>
      <c r="AA49" s="147"/>
      <c r="AB49" s="147"/>
      <c r="AC49" s="147"/>
      <c r="AD49" s="147"/>
      <c r="AE49" s="147"/>
      <c r="AF49" s="147"/>
      <c r="AG49" s="147" t="s">
        <v>412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x14ac:dyDescent="0.2">
      <c r="A50" s="163" t="s">
        <v>121</v>
      </c>
      <c r="B50" s="164" t="s">
        <v>79</v>
      </c>
      <c r="C50" s="186" t="s">
        <v>80</v>
      </c>
      <c r="D50" s="165"/>
      <c r="E50" s="166"/>
      <c r="F50" s="167"/>
      <c r="G50" s="167">
        <f>SUMIF(AG51:AG62,"&lt;&gt;NOR",G51:G62)</f>
        <v>0</v>
      </c>
      <c r="H50" s="167"/>
      <c r="I50" s="167">
        <f>SUM(I51:I62)</f>
        <v>0</v>
      </c>
      <c r="J50" s="167"/>
      <c r="K50" s="167">
        <f>SUM(K51:K62)</f>
        <v>0</v>
      </c>
      <c r="L50" s="167"/>
      <c r="M50" s="167">
        <f>SUM(M51:M62)</f>
        <v>0</v>
      </c>
      <c r="N50" s="166"/>
      <c r="O50" s="166">
        <f>SUM(O51:O62)</f>
        <v>3.0500000000000003</v>
      </c>
      <c r="P50" s="166"/>
      <c r="Q50" s="166">
        <f>SUM(Q51:Q62)</f>
        <v>0</v>
      </c>
      <c r="R50" s="167"/>
      <c r="S50" s="167"/>
      <c r="T50" s="168"/>
      <c r="U50" s="162"/>
      <c r="V50" s="162">
        <f>SUM(V51:V62)</f>
        <v>28.68</v>
      </c>
      <c r="W50" s="162"/>
      <c r="X50" s="162"/>
      <c r="AG50" t="s">
        <v>122</v>
      </c>
    </row>
    <row r="51" spans="1:60" ht="22.5" outlineLevel="1" x14ac:dyDescent="0.2">
      <c r="A51" s="170">
        <v>19</v>
      </c>
      <c r="B51" s="171" t="s">
        <v>413</v>
      </c>
      <c r="C51" s="187" t="s">
        <v>414</v>
      </c>
      <c r="D51" s="172" t="s">
        <v>209</v>
      </c>
      <c r="E51" s="173">
        <v>79</v>
      </c>
      <c r="F51" s="174"/>
      <c r="G51" s="175">
        <f>ROUND(E51*F51,2)</f>
        <v>0</v>
      </c>
      <c r="H51" s="174"/>
      <c r="I51" s="175">
        <f>ROUND(E51*H51,2)</f>
        <v>0</v>
      </c>
      <c r="J51" s="174"/>
      <c r="K51" s="175">
        <f>ROUND(E51*J51,2)</f>
        <v>0</v>
      </c>
      <c r="L51" s="175">
        <v>21</v>
      </c>
      <c r="M51" s="175">
        <f>G51*(1+L51/100)</f>
        <v>0</v>
      </c>
      <c r="N51" s="173">
        <v>2.64E-3</v>
      </c>
      <c r="O51" s="173">
        <f>ROUND(E51*N51,2)</f>
        <v>0.21</v>
      </c>
      <c r="P51" s="173">
        <v>0</v>
      </c>
      <c r="Q51" s="173">
        <f>ROUND(E51*P51,2)</f>
        <v>0</v>
      </c>
      <c r="R51" s="175"/>
      <c r="S51" s="175" t="s">
        <v>126</v>
      </c>
      <c r="T51" s="176" t="s">
        <v>126</v>
      </c>
      <c r="U51" s="158">
        <v>7.0000000000000007E-2</v>
      </c>
      <c r="V51" s="158">
        <f>ROUND(E51*U51,2)</f>
        <v>5.53</v>
      </c>
      <c r="W51" s="158"/>
      <c r="X51" s="158" t="s">
        <v>127</v>
      </c>
      <c r="Y51" s="147"/>
      <c r="Z51" s="147"/>
      <c r="AA51" s="147"/>
      <c r="AB51" s="147"/>
      <c r="AC51" s="147"/>
      <c r="AD51" s="147"/>
      <c r="AE51" s="147"/>
      <c r="AF51" s="147"/>
      <c r="AG51" s="147" t="s">
        <v>128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54"/>
      <c r="B52" s="155"/>
      <c r="C52" s="188" t="s">
        <v>415</v>
      </c>
      <c r="D52" s="160"/>
      <c r="E52" s="161">
        <v>79</v>
      </c>
      <c r="F52" s="158"/>
      <c r="G52" s="158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47"/>
      <c r="Z52" s="147"/>
      <c r="AA52" s="147"/>
      <c r="AB52" s="147"/>
      <c r="AC52" s="147"/>
      <c r="AD52" s="147"/>
      <c r="AE52" s="147"/>
      <c r="AF52" s="147"/>
      <c r="AG52" s="147" t="s">
        <v>130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">
      <c r="A53" s="177">
        <v>20</v>
      </c>
      <c r="B53" s="178" t="s">
        <v>416</v>
      </c>
      <c r="C53" s="189" t="s">
        <v>417</v>
      </c>
      <c r="D53" s="179" t="s">
        <v>233</v>
      </c>
      <c r="E53" s="180">
        <v>3</v>
      </c>
      <c r="F53" s="181"/>
      <c r="G53" s="182">
        <f t="shared" ref="G53:G61" si="0">ROUND(E53*F53,2)</f>
        <v>0</v>
      </c>
      <c r="H53" s="181"/>
      <c r="I53" s="182">
        <f t="shared" ref="I53:I61" si="1">ROUND(E53*H53,2)</f>
        <v>0</v>
      </c>
      <c r="J53" s="181"/>
      <c r="K53" s="182">
        <f t="shared" ref="K53:K61" si="2">ROUND(E53*J53,2)</f>
        <v>0</v>
      </c>
      <c r="L53" s="182">
        <v>21</v>
      </c>
      <c r="M53" s="182">
        <f t="shared" ref="M53:M61" si="3">G53*(1+L53/100)</f>
        <v>0</v>
      </c>
      <c r="N53" s="180">
        <v>0.14494000000000001</v>
      </c>
      <c r="O53" s="180">
        <f t="shared" ref="O53:O61" si="4">ROUND(E53*N53,2)</f>
        <v>0.43</v>
      </c>
      <c r="P53" s="180">
        <v>0</v>
      </c>
      <c r="Q53" s="180">
        <f t="shared" ref="Q53:Q61" si="5">ROUND(E53*P53,2)</f>
        <v>0</v>
      </c>
      <c r="R53" s="182"/>
      <c r="S53" s="182" t="s">
        <v>126</v>
      </c>
      <c r="T53" s="183" t="s">
        <v>126</v>
      </c>
      <c r="U53" s="158">
        <v>5.024</v>
      </c>
      <c r="V53" s="158">
        <f t="shared" ref="V53:V61" si="6">ROUND(E53*U53,2)</f>
        <v>15.07</v>
      </c>
      <c r="W53" s="158"/>
      <c r="X53" s="158" t="s">
        <v>127</v>
      </c>
      <c r="Y53" s="147"/>
      <c r="Z53" s="147"/>
      <c r="AA53" s="147"/>
      <c r="AB53" s="147"/>
      <c r="AC53" s="147"/>
      <c r="AD53" s="147"/>
      <c r="AE53" s="147"/>
      <c r="AF53" s="147"/>
      <c r="AG53" s="147" t="s">
        <v>128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ht="22.5" outlineLevel="1" x14ac:dyDescent="0.2">
      <c r="A54" s="177">
        <v>21</v>
      </c>
      <c r="B54" s="178" t="s">
        <v>418</v>
      </c>
      <c r="C54" s="189" t="s">
        <v>419</v>
      </c>
      <c r="D54" s="179" t="s">
        <v>233</v>
      </c>
      <c r="E54" s="180">
        <v>3</v>
      </c>
      <c r="F54" s="181"/>
      <c r="G54" s="182">
        <f t="shared" si="0"/>
        <v>0</v>
      </c>
      <c r="H54" s="181"/>
      <c r="I54" s="182">
        <f t="shared" si="1"/>
        <v>0</v>
      </c>
      <c r="J54" s="181"/>
      <c r="K54" s="182">
        <f t="shared" si="2"/>
        <v>0</v>
      </c>
      <c r="L54" s="182">
        <v>21</v>
      </c>
      <c r="M54" s="182">
        <f t="shared" si="3"/>
        <v>0</v>
      </c>
      <c r="N54" s="180">
        <v>9.4359999999999999E-2</v>
      </c>
      <c r="O54" s="180">
        <f t="shared" si="4"/>
        <v>0.28000000000000003</v>
      </c>
      <c r="P54" s="180">
        <v>0</v>
      </c>
      <c r="Q54" s="180">
        <f t="shared" si="5"/>
        <v>0</v>
      </c>
      <c r="R54" s="182"/>
      <c r="S54" s="182" t="s">
        <v>126</v>
      </c>
      <c r="T54" s="183" t="s">
        <v>126</v>
      </c>
      <c r="U54" s="158">
        <v>1.69</v>
      </c>
      <c r="V54" s="158">
        <f t="shared" si="6"/>
        <v>5.07</v>
      </c>
      <c r="W54" s="158"/>
      <c r="X54" s="158" t="s">
        <v>127</v>
      </c>
      <c r="Y54" s="147"/>
      <c r="Z54" s="147"/>
      <c r="AA54" s="147"/>
      <c r="AB54" s="147"/>
      <c r="AC54" s="147"/>
      <c r="AD54" s="147"/>
      <c r="AE54" s="147"/>
      <c r="AF54" s="147"/>
      <c r="AG54" s="147" t="s">
        <v>128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t="22.5" outlineLevel="1" x14ac:dyDescent="0.2">
      <c r="A55" s="177">
        <v>22</v>
      </c>
      <c r="B55" s="178" t="s">
        <v>420</v>
      </c>
      <c r="C55" s="189" t="s">
        <v>421</v>
      </c>
      <c r="D55" s="179" t="s">
        <v>233</v>
      </c>
      <c r="E55" s="180">
        <v>3</v>
      </c>
      <c r="F55" s="181"/>
      <c r="G55" s="182">
        <f t="shared" si="0"/>
        <v>0</v>
      </c>
      <c r="H55" s="181"/>
      <c r="I55" s="182">
        <f t="shared" si="1"/>
        <v>0</v>
      </c>
      <c r="J55" s="181"/>
      <c r="K55" s="182">
        <f t="shared" si="2"/>
        <v>0</v>
      </c>
      <c r="L55" s="182">
        <v>21</v>
      </c>
      <c r="M55" s="182">
        <f t="shared" si="3"/>
        <v>0</v>
      </c>
      <c r="N55" s="180">
        <v>4.0000000000000001E-3</v>
      </c>
      <c r="O55" s="180">
        <f t="shared" si="4"/>
        <v>0.01</v>
      </c>
      <c r="P55" s="180">
        <v>0</v>
      </c>
      <c r="Q55" s="180">
        <f t="shared" si="5"/>
        <v>0</v>
      </c>
      <c r="R55" s="182" t="s">
        <v>161</v>
      </c>
      <c r="S55" s="182" t="s">
        <v>126</v>
      </c>
      <c r="T55" s="183" t="s">
        <v>126</v>
      </c>
      <c r="U55" s="158">
        <v>0</v>
      </c>
      <c r="V55" s="158">
        <f t="shared" si="6"/>
        <v>0</v>
      </c>
      <c r="W55" s="158"/>
      <c r="X55" s="158" t="s">
        <v>162</v>
      </c>
      <c r="Y55" s="147"/>
      <c r="Z55" s="147"/>
      <c r="AA55" s="147"/>
      <c r="AB55" s="147"/>
      <c r="AC55" s="147"/>
      <c r="AD55" s="147"/>
      <c r="AE55" s="147"/>
      <c r="AF55" s="147"/>
      <c r="AG55" s="147" t="s">
        <v>163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ht="22.5" outlineLevel="1" x14ac:dyDescent="0.2">
      <c r="A56" s="177">
        <v>23</v>
      </c>
      <c r="B56" s="178" t="s">
        <v>422</v>
      </c>
      <c r="C56" s="189" t="s">
        <v>423</v>
      </c>
      <c r="D56" s="179" t="s">
        <v>233</v>
      </c>
      <c r="E56" s="180">
        <v>3</v>
      </c>
      <c r="F56" s="181"/>
      <c r="G56" s="182">
        <f t="shared" si="0"/>
        <v>0</v>
      </c>
      <c r="H56" s="181"/>
      <c r="I56" s="182">
        <f t="shared" si="1"/>
        <v>0</v>
      </c>
      <c r="J56" s="181"/>
      <c r="K56" s="182">
        <f t="shared" si="2"/>
        <v>0</v>
      </c>
      <c r="L56" s="182">
        <v>21</v>
      </c>
      <c r="M56" s="182">
        <f t="shared" si="3"/>
        <v>0</v>
      </c>
      <c r="N56" s="180">
        <v>7.1999999999999995E-2</v>
      </c>
      <c r="O56" s="180">
        <f t="shared" si="4"/>
        <v>0.22</v>
      </c>
      <c r="P56" s="180">
        <v>0</v>
      </c>
      <c r="Q56" s="180">
        <f t="shared" si="5"/>
        <v>0</v>
      </c>
      <c r="R56" s="182" t="s">
        <v>161</v>
      </c>
      <c r="S56" s="182" t="s">
        <v>126</v>
      </c>
      <c r="T56" s="183" t="s">
        <v>126</v>
      </c>
      <c r="U56" s="158">
        <v>0</v>
      </c>
      <c r="V56" s="158">
        <f t="shared" si="6"/>
        <v>0</v>
      </c>
      <c r="W56" s="158"/>
      <c r="X56" s="158" t="s">
        <v>162</v>
      </c>
      <c r="Y56" s="147"/>
      <c r="Z56" s="147"/>
      <c r="AA56" s="147"/>
      <c r="AB56" s="147"/>
      <c r="AC56" s="147"/>
      <c r="AD56" s="147"/>
      <c r="AE56" s="147"/>
      <c r="AF56" s="147"/>
      <c r="AG56" s="147" t="s">
        <v>163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77">
        <v>24</v>
      </c>
      <c r="B57" s="178" t="s">
        <v>424</v>
      </c>
      <c r="C57" s="189" t="s">
        <v>425</v>
      </c>
      <c r="D57" s="179" t="s">
        <v>233</v>
      </c>
      <c r="E57" s="180">
        <v>3</v>
      </c>
      <c r="F57" s="181"/>
      <c r="G57" s="182">
        <f t="shared" si="0"/>
        <v>0</v>
      </c>
      <c r="H57" s="181"/>
      <c r="I57" s="182">
        <f t="shared" si="1"/>
        <v>0</v>
      </c>
      <c r="J57" s="181"/>
      <c r="K57" s="182">
        <f t="shared" si="2"/>
        <v>0</v>
      </c>
      <c r="L57" s="182">
        <v>21</v>
      </c>
      <c r="M57" s="182">
        <f t="shared" si="3"/>
        <v>0</v>
      </c>
      <c r="N57" s="180">
        <v>0.111</v>
      </c>
      <c r="O57" s="180">
        <f t="shared" si="4"/>
        <v>0.33</v>
      </c>
      <c r="P57" s="180">
        <v>0</v>
      </c>
      <c r="Q57" s="180">
        <f t="shared" si="5"/>
        <v>0</v>
      </c>
      <c r="R57" s="182" t="s">
        <v>161</v>
      </c>
      <c r="S57" s="182" t="s">
        <v>126</v>
      </c>
      <c r="T57" s="183" t="s">
        <v>126</v>
      </c>
      <c r="U57" s="158">
        <v>0</v>
      </c>
      <c r="V57" s="158">
        <f t="shared" si="6"/>
        <v>0</v>
      </c>
      <c r="W57" s="158"/>
      <c r="X57" s="158" t="s">
        <v>162</v>
      </c>
      <c r="Y57" s="147"/>
      <c r="Z57" s="147"/>
      <c r="AA57" s="147"/>
      <c r="AB57" s="147"/>
      <c r="AC57" s="147"/>
      <c r="AD57" s="147"/>
      <c r="AE57" s="147"/>
      <c r="AF57" s="147"/>
      <c r="AG57" s="147" t="s">
        <v>163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22.5" outlineLevel="1" x14ac:dyDescent="0.2">
      <c r="A58" s="177">
        <v>25</v>
      </c>
      <c r="B58" s="178" t="s">
        <v>426</v>
      </c>
      <c r="C58" s="189" t="s">
        <v>427</v>
      </c>
      <c r="D58" s="179" t="s">
        <v>233</v>
      </c>
      <c r="E58" s="180">
        <v>3</v>
      </c>
      <c r="F58" s="181"/>
      <c r="G58" s="182">
        <f t="shared" si="0"/>
        <v>0</v>
      </c>
      <c r="H58" s="181"/>
      <c r="I58" s="182">
        <f t="shared" si="1"/>
        <v>0</v>
      </c>
      <c r="J58" s="181"/>
      <c r="K58" s="182">
        <f t="shared" si="2"/>
        <v>0</v>
      </c>
      <c r="L58" s="182">
        <v>21</v>
      </c>
      <c r="M58" s="182">
        <f t="shared" si="3"/>
        <v>0</v>
      </c>
      <c r="N58" s="180">
        <v>7.2999999999999995E-2</v>
      </c>
      <c r="O58" s="180">
        <f t="shared" si="4"/>
        <v>0.22</v>
      </c>
      <c r="P58" s="180">
        <v>0</v>
      </c>
      <c r="Q58" s="180">
        <f t="shared" si="5"/>
        <v>0</v>
      </c>
      <c r="R58" s="182" t="s">
        <v>161</v>
      </c>
      <c r="S58" s="182" t="s">
        <v>126</v>
      </c>
      <c r="T58" s="183" t="s">
        <v>126</v>
      </c>
      <c r="U58" s="158">
        <v>0</v>
      </c>
      <c r="V58" s="158">
        <f t="shared" si="6"/>
        <v>0</v>
      </c>
      <c r="W58" s="158"/>
      <c r="X58" s="158" t="s">
        <v>162</v>
      </c>
      <c r="Y58" s="147"/>
      <c r="Z58" s="147"/>
      <c r="AA58" s="147"/>
      <c r="AB58" s="147"/>
      <c r="AC58" s="147"/>
      <c r="AD58" s="147"/>
      <c r="AE58" s="147"/>
      <c r="AF58" s="147"/>
      <c r="AG58" s="147" t="s">
        <v>163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77">
        <v>26</v>
      </c>
      <c r="B59" s="178" t="s">
        <v>428</v>
      </c>
      <c r="C59" s="189" t="s">
        <v>429</v>
      </c>
      <c r="D59" s="179" t="s">
        <v>233</v>
      </c>
      <c r="E59" s="180">
        <v>3</v>
      </c>
      <c r="F59" s="181"/>
      <c r="G59" s="182">
        <f t="shared" si="0"/>
        <v>0</v>
      </c>
      <c r="H59" s="181"/>
      <c r="I59" s="182">
        <f t="shared" si="1"/>
        <v>0</v>
      </c>
      <c r="J59" s="181"/>
      <c r="K59" s="182">
        <f t="shared" si="2"/>
        <v>0</v>
      </c>
      <c r="L59" s="182">
        <v>21</v>
      </c>
      <c r="M59" s="182">
        <f t="shared" si="3"/>
        <v>0</v>
      </c>
      <c r="N59" s="180">
        <v>2.7E-2</v>
      </c>
      <c r="O59" s="180">
        <f t="shared" si="4"/>
        <v>0.08</v>
      </c>
      <c r="P59" s="180">
        <v>0</v>
      </c>
      <c r="Q59" s="180">
        <f t="shared" si="5"/>
        <v>0</v>
      </c>
      <c r="R59" s="182" t="s">
        <v>161</v>
      </c>
      <c r="S59" s="182" t="s">
        <v>126</v>
      </c>
      <c r="T59" s="183" t="s">
        <v>126</v>
      </c>
      <c r="U59" s="158">
        <v>0</v>
      </c>
      <c r="V59" s="158">
        <f t="shared" si="6"/>
        <v>0</v>
      </c>
      <c r="W59" s="158"/>
      <c r="X59" s="158" t="s">
        <v>162</v>
      </c>
      <c r="Y59" s="147"/>
      <c r="Z59" s="147"/>
      <c r="AA59" s="147"/>
      <c r="AB59" s="147"/>
      <c r="AC59" s="147"/>
      <c r="AD59" s="147"/>
      <c r="AE59" s="147"/>
      <c r="AF59" s="147"/>
      <c r="AG59" s="147" t="s">
        <v>163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77">
        <v>27</v>
      </c>
      <c r="B60" s="178" t="s">
        <v>430</v>
      </c>
      <c r="C60" s="189" t="s">
        <v>431</v>
      </c>
      <c r="D60" s="179" t="s">
        <v>233</v>
      </c>
      <c r="E60" s="180">
        <v>2</v>
      </c>
      <c r="F60" s="181"/>
      <c r="G60" s="182">
        <f t="shared" si="0"/>
        <v>0</v>
      </c>
      <c r="H60" s="181"/>
      <c r="I60" s="182">
        <f t="shared" si="1"/>
        <v>0</v>
      </c>
      <c r="J60" s="181"/>
      <c r="K60" s="182">
        <f t="shared" si="2"/>
        <v>0</v>
      </c>
      <c r="L60" s="182">
        <v>21</v>
      </c>
      <c r="M60" s="182">
        <f t="shared" si="3"/>
        <v>0</v>
      </c>
      <c r="N60" s="180">
        <v>2.9E-4</v>
      </c>
      <c r="O60" s="180">
        <f t="shared" si="4"/>
        <v>0</v>
      </c>
      <c r="P60" s="180">
        <v>0</v>
      </c>
      <c r="Q60" s="180">
        <f t="shared" si="5"/>
        <v>0</v>
      </c>
      <c r="R60" s="182"/>
      <c r="S60" s="182" t="s">
        <v>126</v>
      </c>
      <c r="T60" s="183" t="s">
        <v>126</v>
      </c>
      <c r="U60" s="158">
        <v>1.18</v>
      </c>
      <c r="V60" s="158">
        <f t="shared" si="6"/>
        <v>2.36</v>
      </c>
      <c r="W60" s="158"/>
      <c r="X60" s="158" t="s">
        <v>127</v>
      </c>
      <c r="Y60" s="147"/>
      <c r="Z60" s="147"/>
      <c r="AA60" s="147"/>
      <c r="AB60" s="147"/>
      <c r="AC60" s="147"/>
      <c r="AD60" s="147"/>
      <c r="AE60" s="147"/>
      <c r="AF60" s="147"/>
      <c r="AG60" s="147" t="s">
        <v>128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70">
        <v>28</v>
      </c>
      <c r="B61" s="171" t="s">
        <v>432</v>
      </c>
      <c r="C61" s="187" t="s">
        <v>433</v>
      </c>
      <c r="D61" s="172" t="s">
        <v>125</v>
      </c>
      <c r="E61" s="173">
        <v>0.50239999999999996</v>
      </c>
      <c r="F61" s="174"/>
      <c r="G61" s="175">
        <f t="shared" si="0"/>
        <v>0</v>
      </c>
      <c r="H61" s="174"/>
      <c r="I61" s="175">
        <f t="shared" si="1"/>
        <v>0</v>
      </c>
      <c r="J61" s="174"/>
      <c r="K61" s="175">
        <f t="shared" si="2"/>
        <v>0</v>
      </c>
      <c r="L61" s="175">
        <v>21</v>
      </c>
      <c r="M61" s="175">
        <f t="shared" si="3"/>
        <v>0</v>
      </c>
      <c r="N61" s="173">
        <v>2.5249999999999999</v>
      </c>
      <c r="O61" s="173">
        <f t="shared" si="4"/>
        <v>1.27</v>
      </c>
      <c r="P61" s="173">
        <v>0</v>
      </c>
      <c r="Q61" s="173">
        <f t="shared" si="5"/>
        <v>0</v>
      </c>
      <c r="R61" s="175"/>
      <c r="S61" s="175" t="s">
        <v>126</v>
      </c>
      <c r="T61" s="176" t="s">
        <v>126</v>
      </c>
      <c r="U61" s="158">
        <v>1.3029999999999999</v>
      </c>
      <c r="V61" s="158">
        <f t="shared" si="6"/>
        <v>0.65</v>
      </c>
      <c r="W61" s="158"/>
      <c r="X61" s="158" t="s">
        <v>127</v>
      </c>
      <c r="Y61" s="147"/>
      <c r="Z61" s="147"/>
      <c r="AA61" s="147"/>
      <c r="AB61" s="147"/>
      <c r="AC61" s="147"/>
      <c r="AD61" s="147"/>
      <c r="AE61" s="147"/>
      <c r="AF61" s="147"/>
      <c r="AG61" s="147" t="s">
        <v>128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54"/>
      <c r="B62" s="155"/>
      <c r="C62" s="188" t="s">
        <v>434</v>
      </c>
      <c r="D62" s="160"/>
      <c r="E62" s="161">
        <v>0.50239999999999996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47"/>
      <c r="Z62" s="147"/>
      <c r="AA62" s="147"/>
      <c r="AB62" s="147"/>
      <c r="AC62" s="147"/>
      <c r="AD62" s="147"/>
      <c r="AE62" s="147"/>
      <c r="AF62" s="147"/>
      <c r="AG62" s="147" t="s">
        <v>130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x14ac:dyDescent="0.2">
      <c r="A63" s="163" t="s">
        <v>121</v>
      </c>
      <c r="B63" s="164" t="s">
        <v>83</v>
      </c>
      <c r="C63" s="186" t="s">
        <v>84</v>
      </c>
      <c r="D63" s="165"/>
      <c r="E63" s="166"/>
      <c r="F63" s="167"/>
      <c r="G63" s="167">
        <f>SUMIF(AG64:AG69,"&lt;&gt;NOR",G64:G69)</f>
        <v>0</v>
      </c>
      <c r="H63" s="167"/>
      <c r="I63" s="167">
        <f>SUM(I64:I69)</f>
        <v>0</v>
      </c>
      <c r="J63" s="167"/>
      <c r="K63" s="167">
        <f>SUM(K64:K69)</f>
        <v>0</v>
      </c>
      <c r="L63" s="167"/>
      <c r="M63" s="167">
        <f>SUM(M64:M69)</f>
        <v>0</v>
      </c>
      <c r="N63" s="166"/>
      <c r="O63" s="166">
        <f>SUM(O64:O69)</f>
        <v>0</v>
      </c>
      <c r="P63" s="166"/>
      <c r="Q63" s="166">
        <f>SUM(Q64:Q69)</f>
        <v>0.05</v>
      </c>
      <c r="R63" s="167"/>
      <c r="S63" s="167"/>
      <c r="T63" s="168"/>
      <c r="U63" s="162"/>
      <c r="V63" s="162">
        <f>SUM(V64:V69)</f>
        <v>4.6100000000000003</v>
      </c>
      <c r="W63" s="162"/>
      <c r="X63" s="162"/>
      <c r="AG63" t="s">
        <v>122</v>
      </c>
    </row>
    <row r="64" spans="1:60" outlineLevel="1" x14ac:dyDescent="0.2">
      <c r="A64" s="170">
        <v>29</v>
      </c>
      <c r="B64" s="171" t="s">
        <v>435</v>
      </c>
      <c r="C64" s="187" t="s">
        <v>436</v>
      </c>
      <c r="D64" s="172" t="s">
        <v>209</v>
      </c>
      <c r="E64" s="173">
        <v>0.72</v>
      </c>
      <c r="F64" s="174"/>
      <c r="G64" s="175">
        <f>ROUND(E64*F64,2)</f>
        <v>0</v>
      </c>
      <c r="H64" s="174"/>
      <c r="I64" s="175">
        <f>ROUND(E64*H64,2)</f>
        <v>0</v>
      </c>
      <c r="J64" s="174"/>
      <c r="K64" s="175">
        <f>ROUND(E64*J64,2)</f>
        <v>0</v>
      </c>
      <c r="L64" s="175">
        <v>21</v>
      </c>
      <c r="M64" s="175">
        <f>G64*(1+L64/100)</f>
        <v>0</v>
      </c>
      <c r="N64" s="173">
        <v>0</v>
      </c>
      <c r="O64" s="173">
        <f>ROUND(E64*N64,2)</f>
        <v>0</v>
      </c>
      <c r="P64" s="173">
        <v>5.024E-2</v>
      </c>
      <c r="Q64" s="173">
        <f>ROUND(E64*P64,2)</f>
        <v>0.04</v>
      </c>
      <c r="R64" s="175"/>
      <c r="S64" s="175" t="s">
        <v>126</v>
      </c>
      <c r="T64" s="176" t="s">
        <v>126</v>
      </c>
      <c r="U64" s="158">
        <v>4.5999999999999996</v>
      </c>
      <c r="V64" s="158">
        <f>ROUND(E64*U64,2)</f>
        <v>3.31</v>
      </c>
      <c r="W64" s="158"/>
      <c r="X64" s="158" t="s">
        <v>127</v>
      </c>
      <c r="Y64" s="147"/>
      <c r="Z64" s="147"/>
      <c r="AA64" s="147"/>
      <c r="AB64" s="147"/>
      <c r="AC64" s="147"/>
      <c r="AD64" s="147"/>
      <c r="AE64" s="147"/>
      <c r="AF64" s="147"/>
      <c r="AG64" s="147" t="s">
        <v>128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54"/>
      <c r="B65" s="155"/>
      <c r="C65" s="188" t="s">
        <v>437</v>
      </c>
      <c r="D65" s="160"/>
      <c r="E65" s="161">
        <v>0.3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47"/>
      <c r="Z65" s="147"/>
      <c r="AA65" s="147"/>
      <c r="AB65" s="147"/>
      <c r="AC65" s="147"/>
      <c r="AD65" s="147"/>
      <c r="AE65" s="147"/>
      <c r="AF65" s="147"/>
      <c r="AG65" s="147" t="s">
        <v>130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54"/>
      <c r="B66" s="155"/>
      <c r="C66" s="188" t="s">
        <v>438</v>
      </c>
      <c r="D66" s="160"/>
      <c r="E66" s="161">
        <v>0.3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47"/>
      <c r="Z66" s="147"/>
      <c r="AA66" s="147"/>
      <c r="AB66" s="147"/>
      <c r="AC66" s="147"/>
      <c r="AD66" s="147"/>
      <c r="AE66" s="147"/>
      <c r="AF66" s="147"/>
      <c r="AG66" s="147" t="s">
        <v>130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54"/>
      <c r="B67" s="155"/>
      <c r="C67" s="188" t="s">
        <v>439</v>
      </c>
      <c r="D67" s="160"/>
      <c r="E67" s="161">
        <v>0.12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47"/>
      <c r="Z67" s="147"/>
      <c r="AA67" s="147"/>
      <c r="AB67" s="147"/>
      <c r="AC67" s="147"/>
      <c r="AD67" s="147"/>
      <c r="AE67" s="147"/>
      <c r="AF67" s="147"/>
      <c r="AG67" s="147" t="s">
        <v>130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70">
        <v>30</v>
      </c>
      <c r="B68" s="171" t="s">
        <v>440</v>
      </c>
      <c r="C68" s="187" t="s">
        <v>441</v>
      </c>
      <c r="D68" s="172" t="s">
        <v>209</v>
      </c>
      <c r="E68" s="173">
        <v>0.4</v>
      </c>
      <c r="F68" s="174"/>
      <c r="G68" s="175">
        <f>ROUND(E68*F68,2)</f>
        <v>0</v>
      </c>
      <c r="H68" s="174"/>
      <c r="I68" s="175">
        <f>ROUND(E68*H68,2)</f>
        <v>0</v>
      </c>
      <c r="J68" s="174"/>
      <c r="K68" s="175">
        <f>ROUND(E68*J68,2)</f>
        <v>0</v>
      </c>
      <c r="L68" s="175">
        <v>21</v>
      </c>
      <c r="M68" s="175">
        <f>G68*(1+L68/100)</f>
        <v>0</v>
      </c>
      <c r="N68" s="173">
        <v>0</v>
      </c>
      <c r="O68" s="173">
        <f>ROUND(E68*N68,2)</f>
        <v>0</v>
      </c>
      <c r="P68" s="173">
        <v>1.9630000000000002E-2</v>
      </c>
      <c r="Q68" s="173">
        <f>ROUND(E68*P68,2)</f>
        <v>0.01</v>
      </c>
      <c r="R68" s="175"/>
      <c r="S68" s="175" t="s">
        <v>126</v>
      </c>
      <c r="T68" s="176" t="s">
        <v>126</v>
      </c>
      <c r="U68" s="158">
        <v>3.25</v>
      </c>
      <c r="V68" s="158">
        <f>ROUND(E68*U68,2)</f>
        <v>1.3</v>
      </c>
      <c r="W68" s="158"/>
      <c r="X68" s="158" t="s">
        <v>127</v>
      </c>
      <c r="Y68" s="147"/>
      <c r="Z68" s="147"/>
      <c r="AA68" s="147"/>
      <c r="AB68" s="147"/>
      <c r="AC68" s="147"/>
      <c r="AD68" s="147"/>
      <c r="AE68" s="147"/>
      <c r="AF68" s="147"/>
      <c r="AG68" s="147" t="s">
        <v>128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54"/>
      <c r="B69" s="155"/>
      <c r="C69" s="188" t="s">
        <v>442</v>
      </c>
      <c r="D69" s="160"/>
      <c r="E69" s="161">
        <v>0.4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47"/>
      <c r="Z69" s="147"/>
      <c r="AA69" s="147"/>
      <c r="AB69" s="147"/>
      <c r="AC69" s="147"/>
      <c r="AD69" s="147"/>
      <c r="AE69" s="147"/>
      <c r="AF69" s="147"/>
      <c r="AG69" s="147" t="s">
        <v>130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x14ac:dyDescent="0.2">
      <c r="A70" s="163" t="s">
        <v>121</v>
      </c>
      <c r="B70" s="164" t="s">
        <v>85</v>
      </c>
      <c r="C70" s="186" t="s">
        <v>86</v>
      </c>
      <c r="D70" s="165"/>
      <c r="E70" s="166"/>
      <c r="F70" s="167"/>
      <c r="G70" s="167">
        <f>SUMIF(AG71:AG72,"&lt;&gt;NOR",G71:G72)</f>
        <v>0</v>
      </c>
      <c r="H70" s="167"/>
      <c r="I70" s="167">
        <f>SUM(I71:I72)</f>
        <v>0</v>
      </c>
      <c r="J70" s="167"/>
      <c r="K70" s="167">
        <f>SUM(K71:K72)</f>
        <v>0</v>
      </c>
      <c r="L70" s="167"/>
      <c r="M70" s="167">
        <f>SUM(M71:M72)</f>
        <v>0</v>
      </c>
      <c r="N70" s="166"/>
      <c r="O70" s="166">
        <f>SUM(O71:O72)</f>
        <v>0</v>
      </c>
      <c r="P70" s="166"/>
      <c r="Q70" s="166">
        <f>SUM(Q71:Q72)</f>
        <v>0</v>
      </c>
      <c r="R70" s="167"/>
      <c r="S70" s="167"/>
      <c r="T70" s="168"/>
      <c r="U70" s="162"/>
      <c r="V70" s="162">
        <f>SUM(V71:V72)</f>
        <v>52.25</v>
      </c>
      <c r="W70" s="162"/>
      <c r="X70" s="162"/>
      <c r="AG70" t="s">
        <v>122</v>
      </c>
    </row>
    <row r="71" spans="1:60" outlineLevel="1" x14ac:dyDescent="0.2">
      <c r="A71" s="170">
        <v>31</v>
      </c>
      <c r="B71" s="171" t="s">
        <v>443</v>
      </c>
      <c r="C71" s="187" t="s">
        <v>444</v>
      </c>
      <c r="D71" s="172" t="s">
        <v>160</v>
      </c>
      <c r="E71" s="173">
        <v>247.03729999999999</v>
      </c>
      <c r="F71" s="174"/>
      <c r="G71" s="175">
        <f>ROUND(E71*F71,2)</f>
        <v>0</v>
      </c>
      <c r="H71" s="174"/>
      <c r="I71" s="175">
        <f>ROUND(E71*H71,2)</f>
        <v>0</v>
      </c>
      <c r="J71" s="174"/>
      <c r="K71" s="175">
        <f>ROUND(E71*J71,2)</f>
        <v>0</v>
      </c>
      <c r="L71" s="175">
        <v>21</v>
      </c>
      <c r="M71" s="175">
        <f>G71*(1+L71/100)</f>
        <v>0</v>
      </c>
      <c r="N71" s="173">
        <v>0</v>
      </c>
      <c r="O71" s="173">
        <f>ROUND(E71*N71,2)</f>
        <v>0</v>
      </c>
      <c r="P71" s="173">
        <v>0</v>
      </c>
      <c r="Q71" s="173">
        <f>ROUND(E71*P71,2)</f>
        <v>0</v>
      </c>
      <c r="R71" s="175"/>
      <c r="S71" s="175" t="s">
        <v>126</v>
      </c>
      <c r="T71" s="176" t="s">
        <v>126</v>
      </c>
      <c r="U71" s="158">
        <v>0.21149999999999999</v>
      </c>
      <c r="V71" s="158">
        <f>ROUND(E71*U71,2)</f>
        <v>52.25</v>
      </c>
      <c r="W71" s="158"/>
      <c r="X71" s="158" t="s">
        <v>296</v>
      </c>
      <c r="Y71" s="147"/>
      <c r="Z71" s="147"/>
      <c r="AA71" s="147"/>
      <c r="AB71" s="147"/>
      <c r="AC71" s="147"/>
      <c r="AD71" s="147"/>
      <c r="AE71" s="147"/>
      <c r="AF71" s="147"/>
      <c r="AG71" s="147" t="s">
        <v>297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54"/>
      <c r="B72" s="155"/>
      <c r="C72" s="250" t="s">
        <v>445</v>
      </c>
      <c r="D72" s="251"/>
      <c r="E72" s="251"/>
      <c r="F72" s="251"/>
      <c r="G72" s="251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47"/>
      <c r="Z72" s="147"/>
      <c r="AA72" s="147"/>
      <c r="AB72" s="147"/>
      <c r="AC72" s="147"/>
      <c r="AD72" s="147"/>
      <c r="AE72" s="147"/>
      <c r="AF72" s="147"/>
      <c r="AG72" s="147" t="s">
        <v>156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x14ac:dyDescent="0.2">
      <c r="A73" s="163" t="s">
        <v>121</v>
      </c>
      <c r="B73" s="164" t="s">
        <v>87</v>
      </c>
      <c r="C73" s="186" t="s">
        <v>88</v>
      </c>
      <c r="D73" s="165"/>
      <c r="E73" s="166"/>
      <c r="F73" s="167"/>
      <c r="G73" s="167">
        <f>SUMIF(AG74:AG76,"&lt;&gt;NOR",G74:G76)</f>
        <v>0</v>
      </c>
      <c r="H73" s="167"/>
      <c r="I73" s="167">
        <f>SUM(I74:I76)</f>
        <v>0</v>
      </c>
      <c r="J73" s="167"/>
      <c r="K73" s="167">
        <f>SUM(K74:K76)</f>
        <v>0</v>
      </c>
      <c r="L73" s="167"/>
      <c r="M73" s="167">
        <f>SUM(M74:M76)</f>
        <v>0</v>
      </c>
      <c r="N73" s="166"/>
      <c r="O73" s="166">
        <f>SUM(O74:O76)</f>
        <v>0</v>
      </c>
      <c r="P73" s="166"/>
      <c r="Q73" s="166">
        <f>SUM(Q74:Q76)</f>
        <v>0</v>
      </c>
      <c r="R73" s="167"/>
      <c r="S73" s="167"/>
      <c r="T73" s="168"/>
      <c r="U73" s="162"/>
      <c r="V73" s="162">
        <f>SUM(V74:V76)</f>
        <v>1.23</v>
      </c>
      <c r="W73" s="162"/>
      <c r="X73" s="162"/>
      <c r="AG73" t="s">
        <v>122</v>
      </c>
    </row>
    <row r="74" spans="1:60" outlineLevel="1" x14ac:dyDescent="0.2">
      <c r="A74" s="177">
        <v>32</v>
      </c>
      <c r="B74" s="178" t="s">
        <v>446</v>
      </c>
      <c r="C74" s="189" t="s">
        <v>447</v>
      </c>
      <c r="D74" s="179" t="s">
        <v>233</v>
      </c>
      <c r="E74" s="180">
        <v>1</v>
      </c>
      <c r="F74" s="181"/>
      <c r="G74" s="182">
        <f>ROUND(E74*F74,2)</f>
        <v>0</v>
      </c>
      <c r="H74" s="181"/>
      <c r="I74" s="182">
        <f>ROUND(E74*H74,2)</f>
        <v>0</v>
      </c>
      <c r="J74" s="181"/>
      <c r="K74" s="182">
        <f>ROUND(E74*J74,2)</f>
        <v>0</v>
      </c>
      <c r="L74" s="182">
        <v>21</v>
      </c>
      <c r="M74" s="182">
        <f>G74*(1+L74/100)</f>
        <v>0</v>
      </c>
      <c r="N74" s="180">
        <v>1.6000000000000001E-4</v>
      </c>
      <c r="O74" s="180">
        <f>ROUND(E74*N74,2)</f>
        <v>0</v>
      </c>
      <c r="P74" s="180">
        <v>0</v>
      </c>
      <c r="Q74" s="180">
        <f>ROUND(E74*P74,2)</f>
        <v>0</v>
      </c>
      <c r="R74" s="182"/>
      <c r="S74" s="182" t="s">
        <v>189</v>
      </c>
      <c r="T74" s="183" t="s">
        <v>126</v>
      </c>
      <c r="U74" s="158">
        <v>1.23</v>
      </c>
      <c r="V74" s="158">
        <f>ROUND(E74*U74,2)</f>
        <v>1.23</v>
      </c>
      <c r="W74" s="158"/>
      <c r="X74" s="158" t="s">
        <v>127</v>
      </c>
      <c r="Y74" s="147"/>
      <c r="Z74" s="147"/>
      <c r="AA74" s="147"/>
      <c r="AB74" s="147"/>
      <c r="AC74" s="147"/>
      <c r="AD74" s="147"/>
      <c r="AE74" s="147"/>
      <c r="AF74" s="147"/>
      <c r="AG74" s="147" t="s">
        <v>128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">
      <c r="A75" s="170">
        <v>33</v>
      </c>
      <c r="B75" s="171" t="s">
        <v>448</v>
      </c>
      <c r="C75" s="187" t="s">
        <v>449</v>
      </c>
      <c r="D75" s="172" t="s">
        <v>185</v>
      </c>
      <c r="E75" s="173">
        <v>0.33</v>
      </c>
      <c r="F75" s="174"/>
      <c r="G75" s="175">
        <f>ROUND(E75*F75,2)</f>
        <v>0</v>
      </c>
      <c r="H75" s="174"/>
      <c r="I75" s="175">
        <f>ROUND(E75*H75,2)</f>
        <v>0</v>
      </c>
      <c r="J75" s="174"/>
      <c r="K75" s="175">
        <f>ROUND(E75*J75,2)</f>
        <v>0</v>
      </c>
      <c r="L75" s="175">
        <v>21</v>
      </c>
      <c r="M75" s="175">
        <f>G75*(1+L75/100)</f>
        <v>0</v>
      </c>
      <c r="N75" s="173">
        <v>1E-3</v>
      </c>
      <c r="O75" s="173">
        <f>ROUND(E75*N75,2)</f>
        <v>0</v>
      </c>
      <c r="P75" s="173">
        <v>0</v>
      </c>
      <c r="Q75" s="173">
        <f>ROUND(E75*P75,2)</f>
        <v>0</v>
      </c>
      <c r="R75" s="175" t="s">
        <v>161</v>
      </c>
      <c r="S75" s="175" t="s">
        <v>126</v>
      </c>
      <c r="T75" s="176" t="s">
        <v>126</v>
      </c>
      <c r="U75" s="158">
        <v>0</v>
      </c>
      <c r="V75" s="158">
        <f>ROUND(E75*U75,2)</f>
        <v>0</v>
      </c>
      <c r="W75" s="158"/>
      <c r="X75" s="158" t="s">
        <v>162</v>
      </c>
      <c r="Y75" s="147"/>
      <c r="Z75" s="147"/>
      <c r="AA75" s="147"/>
      <c r="AB75" s="147"/>
      <c r="AC75" s="147"/>
      <c r="AD75" s="147"/>
      <c r="AE75" s="147"/>
      <c r="AF75" s="147"/>
      <c r="AG75" s="147" t="s">
        <v>163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54">
        <v>34</v>
      </c>
      <c r="B76" s="155" t="s">
        <v>301</v>
      </c>
      <c r="C76" s="190" t="s">
        <v>302</v>
      </c>
      <c r="D76" s="156" t="s">
        <v>0</v>
      </c>
      <c r="E76" s="185"/>
      <c r="F76" s="159"/>
      <c r="G76" s="158">
        <f>ROUND(E76*F76,2)</f>
        <v>0</v>
      </c>
      <c r="H76" s="159"/>
      <c r="I76" s="158">
        <f>ROUND(E76*H76,2)</f>
        <v>0</v>
      </c>
      <c r="J76" s="159"/>
      <c r="K76" s="158">
        <f>ROUND(E76*J76,2)</f>
        <v>0</v>
      </c>
      <c r="L76" s="158">
        <v>21</v>
      </c>
      <c r="M76" s="158">
        <f>G76*(1+L76/100)</f>
        <v>0</v>
      </c>
      <c r="N76" s="157">
        <v>0</v>
      </c>
      <c r="O76" s="157">
        <f>ROUND(E76*N76,2)</f>
        <v>0</v>
      </c>
      <c r="P76" s="157">
        <v>0</v>
      </c>
      <c r="Q76" s="157">
        <f>ROUND(E76*P76,2)</f>
        <v>0</v>
      </c>
      <c r="R76" s="158"/>
      <c r="S76" s="158" t="s">
        <v>126</v>
      </c>
      <c r="T76" s="158" t="s">
        <v>126</v>
      </c>
      <c r="U76" s="158">
        <v>0</v>
      </c>
      <c r="V76" s="158">
        <f>ROUND(E76*U76,2)</f>
        <v>0</v>
      </c>
      <c r="W76" s="158"/>
      <c r="X76" s="158" t="s">
        <v>296</v>
      </c>
      <c r="Y76" s="147"/>
      <c r="Z76" s="147"/>
      <c r="AA76" s="147"/>
      <c r="AB76" s="147"/>
      <c r="AC76" s="147"/>
      <c r="AD76" s="147"/>
      <c r="AE76" s="147"/>
      <c r="AF76" s="147"/>
      <c r="AG76" s="147" t="s">
        <v>297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x14ac:dyDescent="0.2">
      <c r="A77" s="163" t="s">
        <v>121</v>
      </c>
      <c r="B77" s="164" t="s">
        <v>91</v>
      </c>
      <c r="C77" s="186" t="s">
        <v>92</v>
      </c>
      <c r="D77" s="165"/>
      <c r="E77" s="166"/>
      <c r="F77" s="167"/>
      <c r="G77" s="167">
        <f>SUMIF(AG78:AG81,"&lt;&gt;NOR",G78:G81)</f>
        <v>0</v>
      </c>
      <c r="H77" s="167"/>
      <c r="I77" s="167">
        <f>SUM(I78:I81)</f>
        <v>0</v>
      </c>
      <c r="J77" s="167"/>
      <c r="K77" s="167">
        <f>SUM(K78:K81)</f>
        <v>0</v>
      </c>
      <c r="L77" s="167"/>
      <c r="M77" s="167">
        <f>SUM(M78:M81)</f>
        <v>0</v>
      </c>
      <c r="N77" s="166"/>
      <c r="O77" s="166">
        <f>SUM(O78:O81)</f>
        <v>0</v>
      </c>
      <c r="P77" s="166"/>
      <c r="Q77" s="166">
        <f>SUM(Q78:Q81)</f>
        <v>0</v>
      </c>
      <c r="R77" s="167"/>
      <c r="S77" s="167"/>
      <c r="T77" s="168"/>
      <c r="U77" s="162"/>
      <c r="V77" s="162">
        <f>SUM(V78:V81)</f>
        <v>5.89</v>
      </c>
      <c r="W77" s="162"/>
      <c r="X77" s="162"/>
      <c r="AG77" t="s">
        <v>122</v>
      </c>
    </row>
    <row r="78" spans="1:60" outlineLevel="1" x14ac:dyDescent="0.2">
      <c r="A78" s="170">
        <v>35</v>
      </c>
      <c r="B78" s="171" t="s">
        <v>306</v>
      </c>
      <c r="C78" s="187" t="s">
        <v>307</v>
      </c>
      <c r="D78" s="172" t="s">
        <v>160</v>
      </c>
      <c r="E78" s="173">
        <v>12.02242</v>
      </c>
      <c r="F78" s="174"/>
      <c r="G78" s="175">
        <f>ROUND(E78*F78,2)</f>
        <v>0</v>
      </c>
      <c r="H78" s="174"/>
      <c r="I78" s="175">
        <f>ROUND(E78*H78,2)</f>
        <v>0</v>
      </c>
      <c r="J78" s="174"/>
      <c r="K78" s="175">
        <f>ROUND(E78*J78,2)</f>
        <v>0</v>
      </c>
      <c r="L78" s="175">
        <v>21</v>
      </c>
      <c r="M78" s="175">
        <f>G78*(1+L78/100)</f>
        <v>0</v>
      </c>
      <c r="N78" s="173">
        <v>0</v>
      </c>
      <c r="O78" s="173">
        <f>ROUND(E78*N78,2)</f>
        <v>0</v>
      </c>
      <c r="P78" s="173">
        <v>0</v>
      </c>
      <c r="Q78" s="173">
        <f>ROUND(E78*P78,2)</f>
        <v>0</v>
      </c>
      <c r="R78" s="175"/>
      <c r="S78" s="175" t="s">
        <v>126</v>
      </c>
      <c r="T78" s="176" t="s">
        <v>126</v>
      </c>
      <c r="U78" s="158">
        <v>0.49</v>
      </c>
      <c r="V78" s="158">
        <f>ROUND(E78*U78,2)</f>
        <v>5.89</v>
      </c>
      <c r="W78" s="158"/>
      <c r="X78" s="158" t="s">
        <v>308</v>
      </c>
      <c r="Y78" s="147"/>
      <c r="Z78" s="147"/>
      <c r="AA78" s="147"/>
      <c r="AB78" s="147"/>
      <c r="AC78" s="147"/>
      <c r="AD78" s="147"/>
      <c r="AE78" s="147"/>
      <c r="AF78" s="147"/>
      <c r="AG78" s="147" t="s">
        <v>309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54"/>
      <c r="B79" s="155"/>
      <c r="C79" s="250" t="s">
        <v>310</v>
      </c>
      <c r="D79" s="251"/>
      <c r="E79" s="251"/>
      <c r="F79" s="251"/>
      <c r="G79" s="251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47"/>
      <c r="Z79" s="147"/>
      <c r="AA79" s="147"/>
      <c r="AB79" s="147"/>
      <c r="AC79" s="147"/>
      <c r="AD79" s="147"/>
      <c r="AE79" s="147"/>
      <c r="AF79" s="147"/>
      <c r="AG79" s="147" t="s">
        <v>156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77">
        <v>36</v>
      </c>
      <c r="B80" s="178" t="s">
        <v>311</v>
      </c>
      <c r="C80" s="189" t="s">
        <v>312</v>
      </c>
      <c r="D80" s="179" t="s">
        <v>160</v>
      </c>
      <c r="E80" s="180">
        <v>168.31395000000001</v>
      </c>
      <c r="F80" s="181"/>
      <c r="G80" s="182">
        <f>ROUND(E80*F80,2)</f>
        <v>0</v>
      </c>
      <c r="H80" s="181"/>
      <c r="I80" s="182">
        <f>ROUND(E80*H80,2)</f>
        <v>0</v>
      </c>
      <c r="J80" s="181"/>
      <c r="K80" s="182">
        <f>ROUND(E80*J80,2)</f>
        <v>0</v>
      </c>
      <c r="L80" s="182">
        <v>21</v>
      </c>
      <c r="M80" s="182">
        <f>G80*(1+L80/100)</f>
        <v>0</v>
      </c>
      <c r="N80" s="180">
        <v>0</v>
      </c>
      <c r="O80" s="180">
        <f>ROUND(E80*N80,2)</f>
        <v>0</v>
      </c>
      <c r="P80" s="180">
        <v>0</v>
      </c>
      <c r="Q80" s="180">
        <f>ROUND(E80*P80,2)</f>
        <v>0</v>
      </c>
      <c r="R80" s="182"/>
      <c r="S80" s="182" t="s">
        <v>126</v>
      </c>
      <c r="T80" s="183" t="s">
        <v>126</v>
      </c>
      <c r="U80" s="158">
        <v>0</v>
      </c>
      <c r="V80" s="158">
        <f>ROUND(E80*U80,2)</f>
        <v>0</v>
      </c>
      <c r="W80" s="158"/>
      <c r="X80" s="158" t="s">
        <v>308</v>
      </c>
      <c r="Y80" s="147"/>
      <c r="Z80" s="147"/>
      <c r="AA80" s="147"/>
      <c r="AB80" s="147"/>
      <c r="AC80" s="147"/>
      <c r="AD80" s="147"/>
      <c r="AE80" s="147"/>
      <c r="AF80" s="147"/>
      <c r="AG80" s="147" t="s">
        <v>309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ht="22.5" outlineLevel="1" x14ac:dyDescent="0.2">
      <c r="A81" s="170">
        <v>37</v>
      </c>
      <c r="B81" s="171" t="s">
        <v>313</v>
      </c>
      <c r="C81" s="187" t="s">
        <v>314</v>
      </c>
      <c r="D81" s="172" t="s">
        <v>160</v>
      </c>
      <c r="E81" s="173">
        <v>12.02242</v>
      </c>
      <c r="F81" s="174"/>
      <c r="G81" s="175">
        <f>ROUND(E81*F81,2)</f>
        <v>0</v>
      </c>
      <c r="H81" s="174"/>
      <c r="I81" s="175">
        <f>ROUND(E81*H81,2)</f>
        <v>0</v>
      </c>
      <c r="J81" s="174"/>
      <c r="K81" s="175">
        <f>ROUND(E81*J81,2)</f>
        <v>0</v>
      </c>
      <c r="L81" s="175">
        <v>21</v>
      </c>
      <c r="M81" s="175">
        <f>G81*(1+L81/100)</f>
        <v>0</v>
      </c>
      <c r="N81" s="173">
        <v>0</v>
      </c>
      <c r="O81" s="173">
        <f>ROUND(E81*N81,2)</f>
        <v>0</v>
      </c>
      <c r="P81" s="173">
        <v>0</v>
      </c>
      <c r="Q81" s="173">
        <f>ROUND(E81*P81,2)</f>
        <v>0</v>
      </c>
      <c r="R81" s="175"/>
      <c r="S81" s="175" t="s">
        <v>126</v>
      </c>
      <c r="T81" s="176" t="s">
        <v>126</v>
      </c>
      <c r="U81" s="158">
        <v>0</v>
      </c>
      <c r="V81" s="158">
        <f>ROUND(E81*U81,2)</f>
        <v>0</v>
      </c>
      <c r="W81" s="158"/>
      <c r="X81" s="158" t="s">
        <v>308</v>
      </c>
      <c r="Y81" s="147"/>
      <c r="Z81" s="147"/>
      <c r="AA81" s="147"/>
      <c r="AB81" s="147"/>
      <c r="AC81" s="147"/>
      <c r="AD81" s="147"/>
      <c r="AE81" s="147"/>
      <c r="AF81" s="147"/>
      <c r="AG81" s="147" t="s">
        <v>309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x14ac:dyDescent="0.2">
      <c r="A82" s="3"/>
      <c r="B82" s="4"/>
      <c r="C82" s="191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AE82">
        <v>15</v>
      </c>
      <c r="AF82">
        <v>21</v>
      </c>
      <c r="AG82" t="s">
        <v>108</v>
      </c>
    </row>
    <row r="83" spans="1:60" x14ac:dyDescent="0.2">
      <c r="A83" s="150"/>
      <c r="B83" s="151" t="s">
        <v>31</v>
      </c>
      <c r="C83" s="192"/>
      <c r="D83" s="152"/>
      <c r="E83" s="153"/>
      <c r="F83" s="153"/>
      <c r="G83" s="169">
        <f>G8+G30+G40+G45+G50+G63+G70+G73+G77</f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AE83">
        <f>SUMIF(L7:L81,AE82,G7:G81)</f>
        <v>0</v>
      </c>
      <c r="AF83">
        <f>SUMIF(L7:L81,AF82,G7:G81)</f>
        <v>0</v>
      </c>
      <c r="AG83" t="s">
        <v>315</v>
      </c>
    </row>
    <row r="84" spans="1:60" x14ac:dyDescent="0.2">
      <c r="A84" s="3"/>
      <c r="B84" s="4"/>
      <c r="C84" s="191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60" x14ac:dyDescent="0.2">
      <c r="A85" s="3"/>
      <c r="B85" s="4"/>
      <c r="C85" s="191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60" x14ac:dyDescent="0.2">
      <c r="A86" s="259" t="s">
        <v>316</v>
      </c>
      <c r="B86" s="259"/>
      <c r="C86" s="260"/>
      <c r="D86" s="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60" x14ac:dyDescent="0.2">
      <c r="A87" s="261"/>
      <c r="B87" s="262"/>
      <c r="C87" s="263"/>
      <c r="D87" s="262"/>
      <c r="E87" s="262"/>
      <c r="F87" s="262"/>
      <c r="G87" s="26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AG87" t="s">
        <v>317</v>
      </c>
    </row>
    <row r="88" spans="1:60" x14ac:dyDescent="0.2">
      <c r="A88" s="265"/>
      <c r="B88" s="266"/>
      <c r="C88" s="267"/>
      <c r="D88" s="266"/>
      <c r="E88" s="266"/>
      <c r="F88" s="266"/>
      <c r="G88" s="268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60" x14ac:dyDescent="0.2">
      <c r="A89" s="265"/>
      <c r="B89" s="266"/>
      <c r="C89" s="267"/>
      <c r="D89" s="266"/>
      <c r="E89" s="266"/>
      <c r="F89" s="266"/>
      <c r="G89" s="268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60" x14ac:dyDescent="0.2">
      <c r="A90" s="265"/>
      <c r="B90" s="266"/>
      <c r="C90" s="267"/>
      <c r="D90" s="266"/>
      <c r="E90" s="266"/>
      <c r="F90" s="266"/>
      <c r="G90" s="268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60" x14ac:dyDescent="0.2">
      <c r="A91" s="269"/>
      <c r="B91" s="270"/>
      <c r="C91" s="271"/>
      <c r="D91" s="270"/>
      <c r="E91" s="270"/>
      <c r="F91" s="270"/>
      <c r="G91" s="27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60" x14ac:dyDescent="0.2">
      <c r="A92" s="3"/>
      <c r="B92" s="4"/>
      <c r="C92" s="191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60" x14ac:dyDescent="0.2">
      <c r="C93" s="193"/>
      <c r="D93" s="10"/>
      <c r="AG93" t="s">
        <v>318</v>
      </c>
    </row>
    <row r="94" spans="1:60" x14ac:dyDescent="0.2">
      <c r="D94" s="10"/>
    </row>
    <row r="95" spans="1:60" x14ac:dyDescent="0.2">
      <c r="D95" s="10"/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A87:G91"/>
    <mergeCell ref="C72:G72"/>
    <mergeCell ref="C79:G79"/>
    <mergeCell ref="A1:G1"/>
    <mergeCell ref="C2:G2"/>
    <mergeCell ref="C3:G3"/>
    <mergeCell ref="C4:G4"/>
    <mergeCell ref="A86:C86"/>
  </mergeCells>
  <pageMargins left="0.59055118110236204" right="0.196850393700787" top="0.78740157499999996" bottom="0.78740157499999996" header="0.3" footer="0.3"/>
  <pageSetup paperSize="9" orientation="landscape" horizontalDpi="4294967294" verticalDpi="0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2F75-063D-4996-BA55-16C5BDDA0F01}">
  <sheetPr>
    <outlinePr summaryBelow="0"/>
  </sheetPr>
  <dimension ref="A1:BH5000"/>
  <sheetViews>
    <sheetView workbookViewId="0">
      <pane xSplit="1" topLeftCell="B1" activePane="topRight" state="frozen"/>
      <selection activeCell="A8" sqref="A8"/>
      <selection pane="topRight" sqref="A1:G1"/>
    </sheetView>
  </sheetViews>
  <sheetFormatPr defaultRowHeight="12.75" outlineLevelRow="1" x14ac:dyDescent="0.2"/>
  <cols>
    <col min="1" max="1" width="3.42578125" customWidth="1"/>
    <col min="2" max="2" width="12.7109375" style="121" customWidth="1"/>
    <col min="3" max="3" width="38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20" max="20" width="9.28515625" customWidth="1"/>
    <col min="21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2" t="s">
        <v>7</v>
      </c>
      <c r="B1" s="252"/>
      <c r="C1" s="252"/>
      <c r="D1" s="252"/>
      <c r="E1" s="252"/>
      <c r="F1" s="252"/>
      <c r="G1" s="252"/>
      <c r="AG1" t="s">
        <v>96</v>
      </c>
    </row>
    <row r="2" spans="1:60" ht="25.15" customHeight="1" x14ac:dyDescent="0.2">
      <c r="A2" s="139" t="s">
        <v>8</v>
      </c>
      <c r="B2" s="49" t="s">
        <v>43</v>
      </c>
      <c r="C2" s="253" t="s">
        <v>44</v>
      </c>
      <c r="D2" s="254"/>
      <c r="E2" s="254"/>
      <c r="F2" s="254"/>
      <c r="G2" s="255"/>
      <c r="AG2" t="s">
        <v>97</v>
      </c>
    </row>
    <row r="3" spans="1:60" ht="25.15" customHeight="1" x14ac:dyDescent="0.2">
      <c r="A3" s="139" t="s">
        <v>9</v>
      </c>
      <c r="B3" s="49" t="s">
        <v>53</v>
      </c>
      <c r="C3" s="253" t="s">
        <v>54</v>
      </c>
      <c r="D3" s="254"/>
      <c r="E3" s="254"/>
      <c r="F3" s="254"/>
      <c r="G3" s="255"/>
      <c r="AC3" s="121" t="s">
        <v>97</v>
      </c>
      <c r="AG3" t="s">
        <v>98</v>
      </c>
    </row>
    <row r="4" spans="1:60" ht="25.15" customHeight="1" x14ac:dyDescent="0.2">
      <c r="A4" s="140" t="s">
        <v>10</v>
      </c>
      <c r="B4" s="141" t="s">
        <v>48</v>
      </c>
      <c r="C4" s="256" t="s">
        <v>54</v>
      </c>
      <c r="D4" s="257"/>
      <c r="E4" s="257"/>
      <c r="F4" s="257"/>
      <c r="G4" s="258"/>
      <c r="AG4" t="s">
        <v>99</v>
      </c>
    </row>
    <row r="5" spans="1:60" x14ac:dyDescent="0.2">
      <c r="D5" s="10"/>
    </row>
    <row r="6" spans="1:60" ht="38.25" x14ac:dyDescent="0.2">
      <c r="A6" s="143" t="s">
        <v>100</v>
      </c>
      <c r="B6" s="145" t="s">
        <v>101</v>
      </c>
      <c r="C6" s="145" t="s">
        <v>102</v>
      </c>
      <c r="D6" s="144" t="s">
        <v>103</v>
      </c>
      <c r="E6" s="143" t="s">
        <v>104</v>
      </c>
      <c r="F6" s="142" t="s">
        <v>105</v>
      </c>
      <c r="G6" s="143" t="s">
        <v>31</v>
      </c>
      <c r="H6" s="146" t="s">
        <v>32</v>
      </c>
      <c r="I6" s="146" t="s">
        <v>106</v>
      </c>
      <c r="J6" s="146" t="s">
        <v>33</v>
      </c>
      <c r="K6" s="146" t="s">
        <v>107</v>
      </c>
      <c r="L6" s="146" t="s">
        <v>108</v>
      </c>
      <c r="M6" s="146" t="s">
        <v>109</v>
      </c>
      <c r="N6" s="146" t="s">
        <v>110</v>
      </c>
      <c r="O6" s="146" t="s">
        <v>111</v>
      </c>
      <c r="P6" s="146" t="s">
        <v>112</v>
      </c>
      <c r="Q6" s="146" t="s">
        <v>113</v>
      </c>
      <c r="R6" s="146" t="s">
        <v>114</v>
      </c>
      <c r="S6" s="146" t="s">
        <v>115</v>
      </c>
      <c r="T6" s="146" t="s">
        <v>116</v>
      </c>
      <c r="U6" s="146" t="s">
        <v>117</v>
      </c>
      <c r="V6" s="146" t="s">
        <v>118</v>
      </c>
      <c r="W6" s="146" t="s">
        <v>119</v>
      </c>
      <c r="X6" s="146" t="s">
        <v>120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3" t="s">
        <v>121</v>
      </c>
      <c r="B8" s="164" t="s">
        <v>94</v>
      </c>
      <c r="C8" s="186" t="s">
        <v>29</v>
      </c>
      <c r="D8" s="165"/>
      <c r="E8" s="166"/>
      <c r="F8" s="167"/>
      <c r="G8" s="167">
        <f>SUMIF(AG9:AG12,"&lt;&gt;NOR",G9:G12)</f>
        <v>0</v>
      </c>
      <c r="H8" s="167"/>
      <c r="I8" s="167">
        <f>SUM(I9:I12)</f>
        <v>0</v>
      </c>
      <c r="J8" s="167"/>
      <c r="K8" s="167">
        <f>SUM(K9:K12)</f>
        <v>0</v>
      </c>
      <c r="L8" s="167"/>
      <c r="M8" s="167">
        <f>SUM(M9:M12)</f>
        <v>0</v>
      </c>
      <c r="N8" s="166"/>
      <c r="O8" s="166">
        <f>SUM(O9:O12)</f>
        <v>0</v>
      </c>
      <c r="P8" s="166"/>
      <c r="Q8" s="166">
        <f>SUM(Q9:Q12)</f>
        <v>0</v>
      </c>
      <c r="R8" s="167"/>
      <c r="S8" s="167"/>
      <c r="T8" s="168"/>
      <c r="U8" s="162"/>
      <c r="V8" s="162">
        <f>SUM(V9:V12)</f>
        <v>0</v>
      </c>
      <c r="W8" s="162"/>
      <c r="X8" s="162"/>
      <c r="AG8" t="s">
        <v>122</v>
      </c>
    </row>
    <row r="9" spans="1:60" outlineLevel="1" x14ac:dyDescent="0.2">
      <c r="A9" s="170">
        <v>1</v>
      </c>
      <c r="B9" s="171" t="s">
        <v>450</v>
      </c>
      <c r="C9" s="187" t="s">
        <v>451</v>
      </c>
      <c r="D9" s="172" t="s">
        <v>452</v>
      </c>
      <c r="E9" s="173">
        <v>1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/>
      <c r="S9" s="175" t="s">
        <v>126</v>
      </c>
      <c r="T9" s="176" t="s">
        <v>276</v>
      </c>
      <c r="U9" s="158">
        <v>0</v>
      </c>
      <c r="V9" s="158">
        <f>ROUND(E9*U9,2)</f>
        <v>0</v>
      </c>
      <c r="W9" s="158"/>
      <c r="X9" s="158" t="s">
        <v>53</v>
      </c>
      <c r="Y9" s="147"/>
      <c r="Z9" s="147"/>
      <c r="AA9" s="147"/>
      <c r="AB9" s="147"/>
      <c r="AC9" s="147"/>
      <c r="AD9" s="147"/>
      <c r="AE9" s="147"/>
      <c r="AF9" s="147"/>
      <c r="AG9" s="147" t="s">
        <v>453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2.5" outlineLevel="1" x14ac:dyDescent="0.2">
      <c r="A10" s="154"/>
      <c r="B10" s="155"/>
      <c r="C10" s="250" t="s">
        <v>454</v>
      </c>
      <c r="D10" s="251"/>
      <c r="E10" s="251"/>
      <c r="F10" s="251"/>
      <c r="G10" s="251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47"/>
      <c r="Z10" s="147"/>
      <c r="AA10" s="147"/>
      <c r="AB10" s="147"/>
      <c r="AC10" s="147"/>
      <c r="AD10" s="147"/>
      <c r="AE10" s="147"/>
      <c r="AF10" s="147"/>
      <c r="AG10" s="147" t="s">
        <v>156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84" t="str">
        <f>C10</f>
        <v>Zaměření a vytýčení stávajících inženýrských sítí v místě stavby z hlediska jejich ochrany při provádění stavby.</v>
      </c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0">
        <v>2</v>
      </c>
      <c r="B11" s="171" t="s">
        <v>455</v>
      </c>
      <c r="C11" s="187" t="s">
        <v>456</v>
      </c>
      <c r="D11" s="172" t="s">
        <v>452</v>
      </c>
      <c r="E11" s="173">
        <v>1</v>
      </c>
      <c r="F11" s="174"/>
      <c r="G11" s="175">
        <f>ROUND(E11*F11,2)</f>
        <v>0</v>
      </c>
      <c r="H11" s="174"/>
      <c r="I11" s="175">
        <f>ROUND(E11*H11,2)</f>
        <v>0</v>
      </c>
      <c r="J11" s="174"/>
      <c r="K11" s="175">
        <f>ROUND(E11*J11,2)</f>
        <v>0</v>
      </c>
      <c r="L11" s="175">
        <v>21</v>
      </c>
      <c r="M11" s="175">
        <f>G11*(1+L11/100)</f>
        <v>0</v>
      </c>
      <c r="N11" s="173">
        <v>0</v>
      </c>
      <c r="O11" s="173">
        <f>ROUND(E11*N11,2)</f>
        <v>0</v>
      </c>
      <c r="P11" s="173">
        <v>0</v>
      </c>
      <c r="Q11" s="173">
        <f>ROUND(E11*P11,2)</f>
        <v>0</v>
      </c>
      <c r="R11" s="175"/>
      <c r="S11" s="175" t="s">
        <v>126</v>
      </c>
      <c r="T11" s="176" t="s">
        <v>276</v>
      </c>
      <c r="U11" s="158">
        <v>0</v>
      </c>
      <c r="V11" s="158">
        <f>ROUND(E11*U11,2)</f>
        <v>0</v>
      </c>
      <c r="W11" s="158"/>
      <c r="X11" s="158" t="s">
        <v>53</v>
      </c>
      <c r="Y11" s="147"/>
      <c r="Z11" s="147"/>
      <c r="AA11" s="147"/>
      <c r="AB11" s="147"/>
      <c r="AC11" s="147"/>
      <c r="AD11" s="147"/>
      <c r="AE11" s="147"/>
      <c r="AF11" s="147"/>
      <c r="AG11" s="147" t="s">
        <v>453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54"/>
      <c r="B12" s="155"/>
      <c r="C12" s="250" t="s">
        <v>457</v>
      </c>
      <c r="D12" s="251"/>
      <c r="E12" s="251"/>
      <c r="F12" s="251"/>
      <c r="G12" s="251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47"/>
      <c r="Z12" s="147"/>
      <c r="AA12" s="147"/>
      <c r="AB12" s="147"/>
      <c r="AC12" s="147"/>
      <c r="AD12" s="147"/>
      <c r="AE12" s="147"/>
      <c r="AF12" s="147"/>
      <c r="AG12" s="147" t="s">
        <v>156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x14ac:dyDescent="0.2">
      <c r="A13" s="163" t="s">
        <v>121</v>
      </c>
      <c r="B13" s="164" t="s">
        <v>95</v>
      </c>
      <c r="C13" s="186" t="s">
        <v>30</v>
      </c>
      <c r="D13" s="165"/>
      <c r="E13" s="166"/>
      <c r="F13" s="167"/>
      <c r="G13" s="167">
        <f>SUMIF(AG14:AG26,"&lt;&gt;NOR",G14:G26)</f>
        <v>0</v>
      </c>
      <c r="H13" s="167"/>
      <c r="I13" s="167">
        <f>SUM(I14:I26)</f>
        <v>0</v>
      </c>
      <c r="J13" s="167"/>
      <c r="K13" s="167">
        <f>SUM(K14:K26)</f>
        <v>0</v>
      </c>
      <c r="L13" s="167"/>
      <c r="M13" s="167">
        <f>SUM(M14:M26)</f>
        <v>0</v>
      </c>
      <c r="N13" s="166"/>
      <c r="O13" s="166">
        <f>SUM(O14:O26)</f>
        <v>0</v>
      </c>
      <c r="P13" s="166"/>
      <c r="Q13" s="166">
        <f>SUM(Q14:Q26)</f>
        <v>0</v>
      </c>
      <c r="R13" s="167"/>
      <c r="S13" s="167"/>
      <c r="T13" s="168"/>
      <c r="U13" s="162"/>
      <c r="V13" s="162">
        <f>SUM(V14:V26)</f>
        <v>0</v>
      </c>
      <c r="W13" s="162"/>
      <c r="X13" s="162"/>
      <c r="AG13" t="s">
        <v>122</v>
      </c>
    </row>
    <row r="14" spans="1:60" outlineLevel="1" x14ac:dyDescent="0.2">
      <c r="A14" s="177">
        <v>3</v>
      </c>
      <c r="B14" s="178" t="s">
        <v>458</v>
      </c>
      <c r="C14" s="189" t="s">
        <v>459</v>
      </c>
      <c r="D14" s="179" t="s">
        <v>452</v>
      </c>
      <c r="E14" s="180">
        <v>1</v>
      </c>
      <c r="F14" s="181"/>
      <c r="G14" s="182">
        <f>ROUND(E14*F14,2)</f>
        <v>0</v>
      </c>
      <c r="H14" s="181"/>
      <c r="I14" s="182">
        <f>ROUND(E14*H14,2)</f>
        <v>0</v>
      </c>
      <c r="J14" s="181"/>
      <c r="K14" s="182">
        <f>ROUND(E14*J14,2)</f>
        <v>0</v>
      </c>
      <c r="L14" s="182">
        <v>21</v>
      </c>
      <c r="M14" s="182">
        <f>G14*(1+L14/100)</f>
        <v>0</v>
      </c>
      <c r="N14" s="180">
        <v>0</v>
      </c>
      <c r="O14" s="180">
        <f>ROUND(E14*N14,2)</f>
        <v>0</v>
      </c>
      <c r="P14" s="180">
        <v>0</v>
      </c>
      <c r="Q14" s="180">
        <f>ROUND(E14*P14,2)</f>
        <v>0</v>
      </c>
      <c r="R14" s="182"/>
      <c r="S14" s="182" t="s">
        <v>126</v>
      </c>
      <c r="T14" s="183" t="s">
        <v>276</v>
      </c>
      <c r="U14" s="158">
        <v>0</v>
      </c>
      <c r="V14" s="158">
        <f>ROUND(E14*U14,2)</f>
        <v>0</v>
      </c>
      <c r="W14" s="158"/>
      <c r="X14" s="158" t="s">
        <v>53</v>
      </c>
      <c r="Y14" s="147"/>
      <c r="Z14" s="147"/>
      <c r="AA14" s="147"/>
      <c r="AB14" s="147"/>
      <c r="AC14" s="147"/>
      <c r="AD14" s="147"/>
      <c r="AE14" s="147"/>
      <c r="AF14" s="147"/>
      <c r="AG14" s="147" t="s">
        <v>453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0">
        <v>4</v>
      </c>
      <c r="B15" s="171" t="s">
        <v>460</v>
      </c>
      <c r="C15" s="187" t="s">
        <v>461</v>
      </c>
      <c r="D15" s="172" t="s">
        <v>452</v>
      </c>
      <c r="E15" s="173">
        <v>1</v>
      </c>
      <c r="F15" s="174"/>
      <c r="G15" s="175">
        <f>ROUND(E15*F15,2)</f>
        <v>0</v>
      </c>
      <c r="H15" s="174"/>
      <c r="I15" s="175">
        <f>ROUND(E15*H15,2)</f>
        <v>0</v>
      </c>
      <c r="J15" s="174"/>
      <c r="K15" s="175">
        <f>ROUND(E15*J15,2)</f>
        <v>0</v>
      </c>
      <c r="L15" s="175">
        <v>21</v>
      </c>
      <c r="M15" s="175">
        <f>G15*(1+L15/100)</f>
        <v>0</v>
      </c>
      <c r="N15" s="173">
        <v>0</v>
      </c>
      <c r="O15" s="173">
        <f>ROUND(E15*N15,2)</f>
        <v>0</v>
      </c>
      <c r="P15" s="173">
        <v>0</v>
      </c>
      <c r="Q15" s="173">
        <f>ROUND(E15*P15,2)</f>
        <v>0</v>
      </c>
      <c r="R15" s="175"/>
      <c r="S15" s="175" t="s">
        <v>126</v>
      </c>
      <c r="T15" s="176" t="s">
        <v>276</v>
      </c>
      <c r="U15" s="158">
        <v>0</v>
      </c>
      <c r="V15" s="158">
        <f>ROUND(E15*U15,2)</f>
        <v>0</v>
      </c>
      <c r="W15" s="158"/>
      <c r="X15" s="158" t="s">
        <v>53</v>
      </c>
      <c r="Y15" s="147"/>
      <c r="Z15" s="147"/>
      <c r="AA15" s="147"/>
      <c r="AB15" s="147"/>
      <c r="AC15" s="147"/>
      <c r="AD15" s="147"/>
      <c r="AE15" s="147"/>
      <c r="AF15" s="147"/>
      <c r="AG15" s="147" t="s">
        <v>453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33.75" outlineLevel="1" x14ac:dyDescent="0.2">
      <c r="A16" s="154"/>
      <c r="B16" s="155"/>
      <c r="C16" s="250" t="s">
        <v>462</v>
      </c>
      <c r="D16" s="251"/>
      <c r="E16" s="251"/>
      <c r="F16" s="251"/>
      <c r="G16" s="251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47"/>
      <c r="Z16" s="147"/>
      <c r="AA16" s="147"/>
      <c r="AB16" s="147"/>
      <c r="AC16" s="147"/>
      <c r="AD16" s="147"/>
      <c r="AE16" s="147"/>
      <c r="AF16" s="147"/>
      <c r="AG16" s="147" t="s">
        <v>156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84" t="str">
        <f>C16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70">
        <v>5</v>
      </c>
      <c r="B17" s="171" t="s">
        <v>463</v>
      </c>
      <c r="C17" s="187" t="s">
        <v>464</v>
      </c>
      <c r="D17" s="172" t="s">
        <v>452</v>
      </c>
      <c r="E17" s="173">
        <v>1</v>
      </c>
      <c r="F17" s="174"/>
      <c r="G17" s="175">
        <f>ROUND(E17*F17,2)</f>
        <v>0</v>
      </c>
      <c r="H17" s="174"/>
      <c r="I17" s="175">
        <f>ROUND(E17*H17,2)</f>
        <v>0</v>
      </c>
      <c r="J17" s="174"/>
      <c r="K17" s="175">
        <f>ROUND(E17*J17,2)</f>
        <v>0</v>
      </c>
      <c r="L17" s="175">
        <v>21</v>
      </c>
      <c r="M17" s="175">
        <f>G17*(1+L17/100)</f>
        <v>0</v>
      </c>
      <c r="N17" s="173">
        <v>0</v>
      </c>
      <c r="O17" s="173">
        <f>ROUND(E17*N17,2)</f>
        <v>0</v>
      </c>
      <c r="P17" s="173">
        <v>0</v>
      </c>
      <c r="Q17" s="173">
        <f>ROUND(E17*P17,2)</f>
        <v>0</v>
      </c>
      <c r="R17" s="175"/>
      <c r="S17" s="175" t="s">
        <v>126</v>
      </c>
      <c r="T17" s="176" t="s">
        <v>276</v>
      </c>
      <c r="U17" s="158">
        <v>0</v>
      </c>
      <c r="V17" s="158">
        <f>ROUND(E17*U17,2)</f>
        <v>0</v>
      </c>
      <c r="W17" s="158"/>
      <c r="X17" s="158" t="s">
        <v>53</v>
      </c>
      <c r="Y17" s="147"/>
      <c r="Z17" s="147"/>
      <c r="AA17" s="147"/>
      <c r="AB17" s="147"/>
      <c r="AC17" s="147"/>
      <c r="AD17" s="147"/>
      <c r="AE17" s="147"/>
      <c r="AF17" s="147"/>
      <c r="AG17" s="147" t="s">
        <v>453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33.75" outlineLevel="1" x14ac:dyDescent="0.2">
      <c r="A18" s="154"/>
      <c r="B18" s="155"/>
      <c r="C18" s="250" t="s">
        <v>465</v>
      </c>
      <c r="D18" s="251"/>
      <c r="E18" s="251"/>
      <c r="F18" s="251"/>
      <c r="G18" s="251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47"/>
      <c r="Z18" s="147"/>
      <c r="AA18" s="147"/>
      <c r="AB18" s="147"/>
      <c r="AC18" s="147"/>
      <c r="AD18" s="147"/>
      <c r="AE18" s="147"/>
      <c r="AF18" s="147"/>
      <c r="AG18" s="147" t="s">
        <v>156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84" t="str">
        <f>C18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0">
        <v>6</v>
      </c>
      <c r="B19" s="171" t="s">
        <v>466</v>
      </c>
      <c r="C19" s="187" t="s">
        <v>467</v>
      </c>
      <c r="D19" s="172" t="s">
        <v>452</v>
      </c>
      <c r="E19" s="173">
        <v>1</v>
      </c>
      <c r="F19" s="174"/>
      <c r="G19" s="175">
        <f>ROUND(E19*F19,2)</f>
        <v>0</v>
      </c>
      <c r="H19" s="174"/>
      <c r="I19" s="175">
        <f>ROUND(E19*H19,2)</f>
        <v>0</v>
      </c>
      <c r="J19" s="174"/>
      <c r="K19" s="175">
        <f>ROUND(E19*J19,2)</f>
        <v>0</v>
      </c>
      <c r="L19" s="175">
        <v>21</v>
      </c>
      <c r="M19" s="175">
        <f>G19*(1+L19/100)</f>
        <v>0</v>
      </c>
      <c r="N19" s="173">
        <v>0</v>
      </c>
      <c r="O19" s="173">
        <f>ROUND(E19*N19,2)</f>
        <v>0</v>
      </c>
      <c r="P19" s="173">
        <v>0</v>
      </c>
      <c r="Q19" s="173">
        <f>ROUND(E19*P19,2)</f>
        <v>0</v>
      </c>
      <c r="R19" s="175"/>
      <c r="S19" s="175" t="s">
        <v>126</v>
      </c>
      <c r="T19" s="176" t="s">
        <v>276</v>
      </c>
      <c r="U19" s="158">
        <v>0</v>
      </c>
      <c r="V19" s="158">
        <f>ROUND(E19*U19,2)</f>
        <v>0</v>
      </c>
      <c r="W19" s="158"/>
      <c r="X19" s="158" t="s">
        <v>53</v>
      </c>
      <c r="Y19" s="147"/>
      <c r="Z19" s="147"/>
      <c r="AA19" s="147"/>
      <c r="AB19" s="147"/>
      <c r="AC19" s="147"/>
      <c r="AD19" s="147"/>
      <c r="AE19" s="147"/>
      <c r="AF19" s="147"/>
      <c r="AG19" s="147" t="s">
        <v>453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45" outlineLevel="1" x14ac:dyDescent="0.2">
      <c r="A20" s="154"/>
      <c r="B20" s="155"/>
      <c r="C20" s="250" t="s">
        <v>468</v>
      </c>
      <c r="D20" s="251"/>
      <c r="E20" s="251"/>
      <c r="F20" s="251"/>
      <c r="G20" s="251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47"/>
      <c r="Z20" s="147"/>
      <c r="AA20" s="147"/>
      <c r="AB20" s="147"/>
      <c r="AC20" s="147"/>
      <c r="AD20" s="147"/>
      <c r="AE20" s="147"/>
      <c r="AF20" s="147"/>
      <c r="AG20" s="147" t="s">
        <v>156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84" t="str">
        <f>C20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0">
        <v>7</v>
      </c>
      <c r="B21" s="171" t="s">
        <v>469</v>
      </c>
      <c r="C21" s="187" t="s">
        <v>470</v>
      </c>
      <c r="D21" s="172" t="s">
        <v>452</v>
      </c>
      <c r="E21" s="173">
        <v>1</v>
      </c>
      <c r="F21" s="174"/>
      <c r="G21" s="175">
        <f>ROUND(E21*F21,2)</f>
        <v>0</v>
      </c>
      <c r="H21" s="174"/>
      <c r="I21" s="175">
        <f>ROUND(E21*H21,2)</f>
        <v>0</v>
      </c>
      <c r="J21" s="174"/>
      <c r="K21" s="175">
        <f>ROUND(E21*J21,2)</f>
        <v>0</v>
      </c>
      <c r="L21" s="175">
        <v>21</v>
      </c>
      <c r="M21" s="175">
        <f>G21*(1+L21/100)</f>
        <v>0</v>
      </c>
      <c r="N21" s="173">
        <v>0</v>
      </c>
      <c r="O21" s="173">
        <f>ROUND(E21*N21,2)</f>
        <v>0</v>
      </c>
      <c r="P21" s="173">
        <v>0</v>
      </c>
      <c r="Q21" s="173">
        <f>ROUND(E21*P21,2)</f>
        <v>0</v>
      </c>
      <c r="R21" s="175"/>
      <c r="S21" s="175" t="s">
        <v>126</v>
      </c>
      <c r="T21" s="176" t="s">
        <v>276</v>
      </c>
      <c r="U21" s="158">
        <v>0</v>
      </c>
      <c r="V21" s="158">
        <f>ROUND(E21*U21,2)</f>
        <v>0</v>
      </c>
      <c r="W21" s="158"/>
      <c r="X21" s="158" t="s">
        <v>53</v>
      </c>
      <c r="Y21" s="147"/>
      <c r="Z21" s="147"/>
      <c r="AA21" s="147"/>
      <c r="AB21" s="147"/>
      <c r="AC21" s="147"/>
      <c r="AD21" s="147"/>
      <c r="AE21" s="147"/>
      <c r="AF21" s="147"/>
      <c r="AG21" s="147" t="s">
        <v>453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22.5" outlineLevel="1" x14ac:dyDescent="0.2">
      <c r="A22" s="154"/>
      <c r="B22" s="155"/>
      <c r="C22" s="250" t="s">
        <v>471</v>
      </c>
      <c r="D22" s="251"/>
      <c r="E22" s="251"/>
      <c r="F22" s="251"/>
      <c r="G22" s="251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47"/>
      <c r="Z22" s="147"/>
      <c r="AA22" s="147"/>
      <c r="AB22" s="147"/>
      <c r="AC22" s="147"/>
      <c r="AD22" s="147"/>
      <c r="AE22" s="147"/>
      <c r="AF22" s="147"/>
      <c r="AG22" s="147" t="s">
        <v>156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84" t="str">
        <f>C22</f>
        <v>Náklady na vyhotovení dokumentace skutečného provedení stavby a její předání objednateli v požadované formě a požadovaném počtu.</v>
      </c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0">
        <v>8</v>
      </c>
      <c r="B23" s="171" t="s">
        <v>472</v>
      </c>
      <c r="C23" s="187" t="s">
        <v>473</v>
      </c>
      <c r="D23" s="172" t="s">
        <v>452</v>
      </c>
      <c r="E23" s="173">
        <v>1</v>
      </c>
      <c r="F23" s="174"/>
      <c r="G23" s="175">
        <f>ROUND(E23*F23,2)</f>
        <v>0</v>
      </c>
      <c r="H23" s="174"/>
      <c r="I23" s="175">
        <f>ROUND(E23*H23,2)</f>
        <v>0</v>
      </c>
      <c r="J23" s="174"/>
      <c r="K23" s="175">
        <f>ROUND(E23*J23,2)</f>
        <v>0</v>
      </c>
      <c r="L23" s="175">
        <v>21</v>
      </c>
      <c r="M23" s="175">
        <f>G23*(1+L23/100)</f>
        <v>0</v>
      </c>
      <c r="N23" s="173">
        <v>0</v>
      </c>
      <c r="O23" s="173">
        <f>ROUND(E23*N23,2)</f>
        <v>0</v>
      </c>
      <c r="P23" s="173">
        <v>0</v>
      </c>
      <c r="Q23" s="173">
        <f>ROUND(E23*P23,2)</f>
        <v>0</v>
      </c>
      <c r="R23" s="175"/>
      <c r="S23" s="175" t="s">
        <v>189</v>
      </c>
      <c r="T23" s="176" t="s">
        <v>276</v>
      </c>
      <c r="U23" s="158">
        <v>0</v>
      </c>
      <c r="V23" s="158">
        <f>ROUND(E23*U23,2)</f>
        <v>0</v>
      </c>
      <c r="W23" s="158"/>
      <c r="X23" s="158" t="s">
        <v>53</v>
      </c>
      <c r="Y23" s="147"/>
      <c r="Z23" s="147"/>
      <c r="AA23" s="147"/>
      <c r="AB23" s="147"/>
      <c r="AC23" s="147"/>
      <c r="AD23" s="147"/>
      <c r="AE23" s="147"/>
      <c r="AF23" s="147"/>
      <c r="AG23" s="147" t="s">
        <v>453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2.5" outlineLevel="1" x14ac:dyDescent="0.2">
      <c r="A24" s="154"/>
      <c r="B24" s="155"/>
      <c r="C24" s="250" t="s">
        <v>474</v>
      </c>
      <c r="D24" s="251"/>
      <c r="E24" s="251"/>
      <c r="F24" s="251"/>
      <c r="G24" s="251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47"/>
      <c r="Z24" s="147"/>
      <c r="AA24" s="147"/>
      <c r="AB24" s="147"/>
      <c r="AC24" s="147"/>
      <c r="AD24" s="147"/>
      <c r="AE24" s="147"/>
      <c r="AF24" s="147"/>
      <c r="AG24" s="147" t="s">
        <v>156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84" t="str">
        <f>C24</f>
        <v>Náklady na provedení skutečného zaměření stavby v rozsahu nezbytném pro zápis změny do katastru nemovitostí.</v>
      </c>
      <c r="BB24" s="147"/>
      <c r="BC24" s="147"/>
      <c r="BD24" s="147"/>
      <c r="BE24" s="147"/>
      <c r="BF24" s="147"/>
      <c r="BG24" s="147"/>
      <c r="BH24" s="147"/>
    </row>
    <row r="25" spans="1:60" ht="22.5" outlineLevel="1" x14ac:dyDescent="0.2">
      <c r="A25" s="177">
        <v>9</v>
      </c>
      <c r="B25" s="178" t="s">
        <v>475</v>
      </c>
      <c r="C25" s="189" t="s">
        <v>476</v>
      </c>
      <c r="D25" s="179" t="s">
        <v>477</v>
      </c>
      <c r="E25" s="180">
        <v>1</v>
      </c>
      <c r="F25" s="181"/>
      <c r="G25" s="182">
        <f>ROUND(E25*F25,2)</f>
        <v>0</v>
      </c>
      <c r="H25" s="181"/>
      <c r="I25" s="182">
        <f>ROUND(E25*H25,2)</f>
        <v>0</v>
      </c>
      <c r="J25" s="181"/>
      <c r="K25" s="182">
        <f>ROUND(E25*J25,2)</f>
        <v>0</v>
      </c>
      <c r="L25" s="182">
        <v>21</v>
      </c>
      <c r="M25" s="182">
        <f>G25*(1+L25/100)</f>
        <v>0</v>
      </c>
      <c r="N25" s="180">
        <v>0</v>
      </c>
      <c r="O25" s="180">
        <f>ROUND(E25*N25,2)</f>
        <v>0</v>
      </c>
      <c r="P25" s="180">
        <v>0</v>
      </c>
      <c r="Q25" s="180">
        <f>ROUND(E25*P25,2)</f>
        <v>0</v>
      </c>
      <c r="R25" s="182"/>
      <c r="S25" s="182" t="s">
        <v>189</v>
      </c>
      <c r="T25" s="183" t="s">
        <v>276</v>
      </c>
      <c r="U25" s="158">
        <v>0</v>
      </c>
      <c r="V25" s="158">
        <f>ROUND(E25*U25,2)</f>
        <v>0</v>
      </c>
      <c r="W25" s="158"/>
      <c r="X25" s="158" t="s">
        <v>53</v>
      </c>
      <c r="Y25" s="147"/>
      <c r="Z25" s="147"/>
      <c r="AA25" s="147"/>
      <c r="AB25" s="147"/>
      <c r="AC25" s="147"/>
      <c r="AD25" s="147"/>
      <c r="AE25" s="147"/>
      <c r="AF25" s="147"/>
      <c r="AG25" s="147" t="s">
        <v>453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1" x14ac:dyDescent="0.2">
      <c r="A26" s="170">
        <v>10</v>
      </c>
      <c r="B26" s="171" t="s">
        <v>478</v>
      </c>
      <c r="C26" s="187" t="s">
        <v>479</v>
      </c>
      <c r="D26" s="172" t="s">
        <v>305</v>
      </c>
      <c r="E26" s="173">
        <v>1</v>
      </c>
      <c r="F26" s="174"/>
      <c r="G26" s="175">
        <f>ROUND(E26*F26,2)</f>
        <v>0</v>
      </c>
      <c r="H26" s="174"/>
      <c r="I26" s="175">
        <f>ROUND(E26*H26,2)</f>
        <v>0</v>
      </c>
      <c r="J26" s="174"/>
      <c r="K26" s="175">
        <f>ROUND(E26*J26,2)</f>
        <v>0</v>
      </c>
      <c r="L26" s="175">
        <v>21</v>
      </c>
      <c r="M26" s="175">
        <f>G26*(1+L26/100)</f>
        <v>0</v>
      </c>
      <c r="N26" s="173">
        <v>0</v>
      </c>
      <c r="O26" s="173">
        <f>ROUND(E26*N26,2)</f>
        <v>0</v>
      </c>
      <c r="P26" s="173">
        <v>0</v>
      </c>
      <c r="Q26" s="173">
        <f>ROUND(E26*P26,2)</f>
        <v>0</v>
      </c>
      <c r="R26" s="175"/>
      <c r="S26" s="175" t="s">
        <v>189</v>
      </c>
      <c r="T26" s="176" t="s">
        <v>276</v>
      </c>
      <c r="U26" s="158">
        <v>0</v>
      </c>
      <c r="V26" s="158">
        <f>ROUND(E26*U26,2)</f>
        <v>0</v>
      </c>
      <c r="W26" s="158"/>
      <c r="X26" s="158" t="s">
        <v>53</v>
      </c>
      <c r="Y26" s="147"/>
      <c r="Z26" s="147"/>
      <c r="AA26" s="147"/>
      <c r="AB26" s="147"/>
      <c r="AC26" s="147"/>
      <c r="AD26" s="147"/>
      <c r="AE26" s="147"/>
      <c r="AF26" s="147"/>
      <c r="AG26" s="147" t="s">
        <v>453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x14ac:dyDescent="0.2">
      <c r="A27" s="3"/>
      <c r="B27" s="4"/>
      <c r="C27" s="191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AE27">
        <v>15</v>
      </c>
      <c r="AF27">
        <v>21</v>
      </c>
      <c r="AG27" t="s">
        <v>108</v>
      </c>
    </row>
    <row r="28" spans="1:60" x14ac:dyDescent="0.2">
      <c r="A28" s="150"/>
      <c r="B28" s="151" t="s">
        <v>31</v>
      </c>
      <c r="C28" s="192"/>
      <c r="D28" s="152"/>
      <c r="E28" s="153"/>
      <c r="F28" s="153"/>
      <c r="G28" s="169">
        <f>G8+G13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AE28">
        <f>SUMIF(L7:L26,AE27,G7:G26)</f>
        <v>0</v>
      </c>
      <c r="AF28">
        <f>SUMIF(L7:L26,AF27,G7:G26)</f>
        <v>0</v>
      </c>
      <c r="AG28" t="s">
        <v>315</v>
      </c>
    </row>
    <row r="29" spans="1:60" x14ac:dyDescent="0.2">
      <c r="A29" s="3"/>
      <c r="B29" s="4"/>
      <c r="C29" s="191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60" x14ac:dyDescent="0.2">
      <c r="A30" s="3"/>
      <c r="B30" s="4"/>
      <c r="C30" s="191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60" x14ac:dyDescent="0.2">
      <c r="A31" s="259" t="s">
        <v>316</v>
      </c>
      <c r="B31" s="259"/>
      <c r="C31" s="260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60" x14ac:dyDescent="0.2">
      <c r="A32" s="261"/>
      <c r="B32" s="262"/>
      <c r="C32" s="263"/>
      <c r="D32" s="262"/>
      <c r="E32" s="262"/>
      <c r="F32" s="262"/>
      <c r="G32" s="26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AG32" t="s">
        <v>317</v>
      </c>
    </row>
    <row r="33" spans="1:33" x14ac:dyDescent="0.2">
      <c r="A33" s="265"/>
      <c r="B33" s="266"/>
      <c r="C33" s="267"/>
      <c r="D33" s="266"/>
      <c r="E33" s="266"/>
      <c r="F33" s="266"/>
      <c r="G33" s="26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33" x14ac:dyDescent="0.2">
      <c r="A34" s="265"/>
      <c r="B34" s="266"/>
      <c r="C34" s="267"/>
      <c r="D34" s="266"/>
      <c r="E34" s="266"/>
      <c r="F34" s="266"/>
      <c r="G34" s="26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33" x14ac:dyDescent="0.2">
      <c r="A35" s="265"/>
      <c r="B35" s="266"/>
      <c r="C35" s="267"/>
      <c r="D35" s="266"/>
      <c r="E35" s="266"/>
      <c r="F35" s="266"/>
      <c r="G35" s="26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33" x14ac:dyDescent="0.2">
      <c r="A36" s="269"/>
      <c r="B36" s="270"/>
      <c r="C36" s="271"/>
      <c r="D36" s="270"/>
      <c r="E36" s="270"/>
      <c r="F36" s="270"/>
      <c r="G36" s="27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33" x14ac:dyDescent="0.2">
      <c r="A37" s="3"/>
      <c r="B37" s="4"/>
      <c r="C37" s="191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33" x14ac:dyDescent="0.2">
      <c r="C38" s="193"/>
      <c r="D38" s="10"/>
      <c r="AG38" t="s">
        <v>318</v>
      </c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3">
    <mergeCell ref="A31:C31"/>
    <mergeCell ref="A32:G36"/>
    <mergeCell ref="C10:G10"/>
    <mergeCell ref="C12:G12"/>
    <mergeCell ref="C16:G16"/>
    <mergeCell ref="C18:G18"/>
    <mergeCell ref="C20:G20"/>
    <mergeCell ref="C22:G22"/>
    <mergeCell ref="C24:G24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4294967294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SO 101 1 Pol</vt:lpstr>
      <vt:lpstr>SO 102 1 Pol</vt:lpstr>
      <vt:lpstr>SO 103 1 Pol</vt:lpstr>
      <vt:lpstr>VRN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101 1 Pol'!Názvy_tisku</vt:lpstr>
      <vt:lpstr>'SO 102 1 Pol'!Názvy_tisku</vt:lpstr>
      <vt:lpstr>'SO 103 1 Pol'!Názvy_tisku</vt:lpstr>
      <vt:lpstr>'VRN 1 Pol'!Názvy_tisku</vt:lpstr>
      <vt:lpstr>oadresa</vt:lpstr>
      <vt:lpstr>Stavba!Objednatel</vt:lpstr>
      <vt:lpstr>Stavba!Objekt</vt:lpstr>
      <vt:lpstr>'SO 101 1 Pol'!Oblast_tisku</vt:lpstr>
      <vt:lpstr>'SO 102 1 Pol'!Oblast_tisku</vt:lpstr>
      <vt:lpstr>'SO 103 1 Pol'!Oblast_tisku</vt:lpstr>
      <vt:lpstr>Stavba!Oblast_tisku</vt:lpstr>
      <vt:lpstr>'VRN 1 Pol'!Oblast_tisku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Gabka</dc:creator>
  <cp:lastModifiedBy>PAVEL_PC_2</cp:lastModifiedBy>
  <cp:lastPrinted>2019-03-19T12:27:02Z</cp:lastPrinted>
  <dcterms:created xsi:type="dcterms:W3CDTF">2009-04-08T07:15:50Z</dcterms:created>
  <dcterms:modified xsi:type="dcterms:W3CDTF">2022-05-23T07:59:18Z</dcterms:modified>
</cp:coreProperties>
</file>